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 Madero 2021\"/>
    </mc:Choice>
  </mc:AlternateContent>
  <bookViews>
    <workbookView xWindow="0" yWindow="0" windowWidth="28800" windowHeight="11805"/>
  </bookViews>
  <sheets>
    <sheet name="ESF" sheetId="1" r:id="rId1"/>
  </sheets>
  <externalReferences>
    <externalReference r:id="rId2"/>
    <externalReference r:id="rId3"/>
  </externalReferences>
  <definedNames>
    <definedName name="_xlnm.Print_Area" localSheetId="0">ESF!$A$1:$H$114</definedName>
    <definedName name="_xlnm.Print_Titles" localSheetId="0">ESF!$5:$5</definedName>
  </definedNames>
  <calcPr calcId="152511"/>
</workbook>
</file>

<file path=xl/calcChain.xml><?xml version="1.0" encoding="utf-8"?>
<calcChain xmlns="http://schemas.openxmlformats.org/spreadsheetml/2006/main">
  <c r="H89" i="1" l="1"/>
  <c r="H86" i="1"/>
  <c r="H74" i="1"/>
  <c r="H72" i="1"/>
  <c r="H68" i="1"/>
  <c r="H67" i="1"/>
  <c r="H66" i="1"/>
  <c r="H64" i="1"/>
  <c r="H39" i="1"/>
  <c r="H15" i="1"/>
  <c r="H8" i="1"/>
  <c r="H7" i="1"/>
  <c r="H6" i="1"/>
  <c r="G89" i="1"/>
  <c r="G86" i="1"/>
  <c r="G74" i="1"/>
  <c r="G73" i="1"/>
  <c r="G72" i="1"/>
  <c r="G68" i="1"/>
  <c r="G67" i="1"/>
  <c r="G66" i="1"/>
  <c r="G64" i="1"/>
  <c r="G39" i="1"/>
  <c r="G15" i="1"/>
  <c r="G8" i="1"/>
  <c r="G7" i="1"/>
  <c r="G6" i="1"/>
  <c r="D89" i="1"/>
  <c r="D88" i="1"/>
  <c r="D63" i="1"/>
  <c r="D61" i="1"/>
  <c r="D58" i="1"/>
  <c r="D57" i="1"/>
  <c r="D41" i="1"/>
  <c r="D39" i="1"/>
  <c r="D32" i="1"/>
  <c r="D27" i="1"/>
  <c r="D23" i="1"/>
  <c r="D16" i="1"/>
  <c r="D10" i="1"/>
  <c r="D8" i="1"/>
  <c r="D7" i="1"/>
  <c r="D6" i="1"/>
  <c r="C89" i="1"/>
  <c r="C88" i="1"/>
  <c r="C63" i="1"/>
  <c r="C61" i="1"/>
  <c r="C58" i="1"/>
  <c r="C57" i="1"/>
  <c r="C39" i="1"/>
  <c r="C41" i="1"/>
  <c r="C32" i="1"/>
  <c r="C27" i="1"/>
  <c r="C23" i="1"/>
  <c r="C16" i="1"/>
  <c r="C10" i="1"/>
  <c r="C8" i="1"/>
  <c r="C7" i="1"/>
  <c r="C6" i="1"/>
</calcChain>
</file>

<file path=xl/sharedStrings.xml><?xml version="1.0" encoding="utf-8"?>
<sst xmlns="http://schemas.openxmlformats.org/spreadsheetml/2006/main" count="213" uniqueCount="155">
  <si>
    <t>AL 31 DE DICIEMBRE DEL 2021</t>
  </si>
  <si>
    <t>CONCEPTO</t>
  </si>
  <si>
    <t>31/12/2021</t>
  </si>
  <si>
    <t>ACTIVO</t>
  </si>
  <si>
    <t>PASIVO</t>
  </si>
  <si>
    <t>ACTIVO CIRCULANTE</t>
  </si>
  <si>
    <t>PASIVO CIRCULANTE</t>
  </si>
  <si>
    <t xml:space="preserve">Efectivo y Equivalentes de Efectivo </t>
  </si>
  <si>
    <t>Cuentas por Pagar a Corto Plazo</t>
  </si>
  <si>
    <t xml:space="preserve">Efectivo </t>
  </si>
  <si>
    <t>H.1.ESF-P1</t>
  </si>
  <si>
    <t>Servicios Personales</t>
  </si>
  <si>
    <t>Bancos/Tesorería</t>
  </si>
  <si>
    <t xml:space="preserve"> Proveedores</t>
  </si>
  <si>
    <t>Bancos /Dependencias y otros</t>
  </si>
  <si>
    <t xml:space="preserve"> Contratistas por Obras Públicas</t>
  </si>
  <si>
    <t>H1-ESF-A1</t>
  </si>
  <si>
    <t>Inversiones Temporales (Hasta 3 meses)</t>
  </si>
  <si>
    <t>Participaciones y Aportaciones</t>
  </si>
  <si>
    <t>Fondos con Afectación Especifica</t>
  </si>
  <si>
    <t>Transferencias Otorgadas</t>
  </si>
  <si>
    <t>Depósitos de Fondos de Terceros</t>
  </si>
  <si>
    <t>Intereses,comisiones y otros gastos de la deuda pública</t>
  </si>
  <si>
    <t>OTROS EFECTIVOS Y EQUIVALENTES</t>
  </si>
  <si>
    <t>Retenciones y Contribuciones</t>
  </si>
  <si>
    <t>Efectivo o Equivalentes de Efectivo a Recibir</t>
  </si>
  <si>
    <t>Devoluciones de la Ley de Ingresos</t>
  </si>
  <si>
    <t>Inversiones Financieras</t>
  </si>
  <si>
    <t>OTRAS CUENTAS POR PAGAR A CORTO PLAZO</t>
  </si>
  <si>
    <t>H1-ESF-A2</t>
  </si>
  <si>
    <t>Cuentas por Cobrar</t>
  </si>
  <si>
    <t>Documentos por Pagar a Corto Plazo</t>
  </si>
  <si>
    <t>H1-ESF-A3</t>
  </si>
  <si>
    <t>Deudores Diversos</t>
  </si>
  <si>
    <t xml:space="preserve">Ingresos por Recuperar </t>
  </si>
  <si>
    <t>Porción a Corto Plazo de la Deuda Pública a Largo Plazo</t>
  </si>
  <si>
    <t>Deudores por Anticipos de Tesorería</t>
  </si>
  <si>
    <t>H.1.ESF-P4</t>
  </si>
  <si>
    <t>Deuda Pública Interna</t>
  </si>
  <si>
    <t xml:space="preserve">Prestamos Otorgados </t>
  </si>
  <si>
    <t>Deuda Pública Externa</t>
  </si>
  <si>
    <t>OTROS DERECHOS A RECIBIR EFECTIVO O EQUIVALENTES A CORTO PLAZO</t>
  </si>
  <si>
    <t>Arrendamiento Financiero</t>
  </si>
  <si>
    <t>Bienes o Servicios a Recibir</t>
  </si>
  <si>
    <t>Anticipos a Corto Plazo</t>
  </si>
  <si>
    <t>Titulos y Valores a Corto Plazo</t>
  </si>
  <si>
    <t>Inventarios</t>
  </si>
  <si>
    <t>H1-ESF-A4</t>
  </si>
  <si>
    <t>Inventario de Mercancias para Venta</t>
  </si>
  <si>
    <t>Inventario de Mercancias Terminadas</t>
  </si>
  <si>
    <t>Fondos y Bienes de Terceros en Garantía y/o Administración a Corto Plazo</t>
  </si>
  <si>
    <t>Inventario de Mercancias en Proceso de Elaboración</t>
  </si>
  <si>
    <t>Inventario de Materias Primas, Materiales y Suministros para Producción</t>
  </si>
  <si>
    <t>Pasivos Diferidos a Corto Plazo</t>
  </si>
  <si>
    <t>Bienes en Transito</t>
  </si>
  <si>
    <t>Ingresos Cobrados por Adelantado</t>
  </si>
  <si>
    <t>Intereses Cobrados por Adelantado</t>
  </si>
  <si>
    <t>Almacenes</t>
  </si>
  <si>
    <t xml:space="preserve">OTROS PASIVOS DIFERIDOS A CORTO PLAZO                                                                                                                                                                                                                     </t>
  </si>
  <si>
    <t>H1-ESF-A5</t>
  </si>
  <si>
    <t>Almacén de Materiales y Suministros de Consumo</t>
  </si>
  <si>
    <t>Provisiones a Corto Plazo</t>
  </si>
  <si>
    <t>Otros Activos Circulantes</t>
  </si>
  <si>
    <t>Otros Pasivos a Corto Plazo</t>
  </si>
  <si>
    <t>Total de Activos Circulantes</t>
  </si>
  <si>
    <t>Total de Pasivos Circulantes</t>
  </si>
  <si>
    <t>ACTIVO NO CIRCULANTE</t>
  </si>
  <si>
    <t>PASIVO NO CIRCULANTE</t>
  </si>
  <si>
    <t>Efectivo o Equivalentes a Recibir en el Largo Plazo</t>
  </si>
  <si>
    <t>Cuentas por Pagar a Largo Plazo</t>
  </si>
  <si>
    <t>Proveedores</t>
  </si>
  <si>
    <t xml:space="preserve">Documentos por Cobrar </t>
  </si>
  <si>
    <t>Contratistas por Obra Pública</t>
  </si>
  <si>
    <t>Ingresos por Recuperar</t>
  </si>
  <si>
    <t>Documentos por Pagar a Largo Plazo</t>
  </si>
  <si>
    <t>Prestamos Otorgados</t>
  </si>
  <si>
    <t>Documentos Comerciales</t>
  </si>
  <si>
    <t>Documentos con Contratistas por Obra Pública</t>
  </si>
  <si>
    <t>Bienes Inmuebles, Infraestructura y Construcciones en Proceso</t>
  </si>
  <si>
    <t>H1-ESF-A8</t>
  </si>
  <si>
    <t xml:space="preserve">Terrenos </t>
  </si>
  <si>
    <t>Deuda Pública a Largo Plazo</t>
  </si>
  <si>
    <t xml:space="preserve">Viviendas </t>
  </si>
  <si>
    <t xml:space="preserve">Edificios no Habitacionales </t>
  </si>
  <si>
    <t xml:space="preserve">Infraestructura </t>
  </si>
  <si>
    <t>Construcciones en Proceso en Bienes de Dominio Público</t>
  </si>
  <si>
    <t xml:space="preserve">PRESTAMOS DE LA DEUDA PÚBLICA INTERNA POR PAGAR A LARGO PLAZO	                                                                                                                                                                                            </t>
  </si>
  <si>
    <t>Construcciones en Proceso en Bienes Propios</t>
  </si>
  <si>
    <t>Fondos y Bienes de Terceros en Garantía y/o Administración a Largo Plazo</t>
  </si>
  <si>
    <t>OTROS BIENES INMUEBLES</t>
  </si>
  <si>
    <t>Bienes Muebles</t>
  </si>
  <si>
    <t>Pasivos Diferidos a Largo Plazo</t>
  </si>
  <si>
    <t xml:space="preserve">Mobiliario y Equipo de Administración </t>
  </si>
  <si>
    <t>Provisiones a Largo Plazo</t>
  </si>
  <si>
    <t>Mobiliario y Equipo Educacional y Recreativo</t>
  </si>
  <si>
    <t xml:space="preserve">Equipo e Instrumental Médico y de Laboratorio </t>
  </si>
  <si>
    <t>Otros Pasivos a Largo Plazo</t>
  </si>
  <si>
    <t>Equipo de Transporte</t>
  </si>
  <si>
    <t xml:space="preserve">Equipo de Defensa y Seguridad </t>
  </si>
  <si>
    <t>Total de Pasivos no Circulantes</t>
  </si>
  <si>
    <t>Maquinaria, Otros Equipos y Herramientas</t>
  </si>
  <si>
    <t xml:space="preserve">Colecciones, Obras de Arte y Objetos Valiosos </t>
  </si>
  <si>
    <t>Total de Pasivo</t>
  </si>
  <si>
    <t>Activos Biológicos</t>
  </si>
  <si>
    <t>HACIENDA PÚBLICA / PATRIMONIO</t>
  </si>
  <si>
    <t>Activos Intangibles</t>
  </si>
  <si>
    <t>Hacienda Pública/Patrimonio Contribuido</t>
  </si>
  <si>
    <t>H1-ESF-A9</t>
  </si>
  <si>
    <t>Software</t>
  </si>
  <si>
    <t>H1-VHP-1</t>
  </si>
  <si>
    <t>Aportaciones</t>
  </si>
  <si>
    <t>Patentes marcas y Derechos</t>
  </si>
  <si>
    <t>Donaciones de Capital</t>
  </si>
  <si>
    <t xml:space="preserve">Conseciones y Franquicias </t>
  </si>
  <si>
    <t>Actualizaciones de la Hacienda Pública/Patrimonio</t>
  </si>
  <si>
    <t>Licencias</t>
  </si>
  <si>
    <t xml:space="preserve">OTROS ACTIVOS INTANGIBLES                                                                                                                                                                                                                                 </t>
  </si>
  <si>
    <t>Hacienda Pública/Patrimonio Generado</t>
  </si>
  <si>
    <t>Depreciación, Deterioro y Amortizacion Acumulada de Bienes</t>
  </si>
  <si>
    <t>H1-VHP-2</t>
  </si>
  <si>
    <t>Resultados del ejercicio Ahorro/Desahorro</t>
  </si>
  <si>
    <t>Depreciación Acumulada de Bienes Inmuebles</t>
  </si>
  <si>
    <t>Resultados de de Ejercicios Anteriores</t>
  </si>
  <si>
    <t xml:space="preserve">Depreciación Acumulada de Infraestructura                                                                                                                                                               </t>
  </si>
  <si>
    <t>Ratificaciones de Resultados de Ejercicios Anteriores</t>
  </si>
  <si>
    <t xml:space="preserve">Depreciación Acumulada de Bienes Muebles                                                                                                                                                                </t>
  </si>
  <si>
    <t>Exceso o Insuficiencia en la actualización del Patrimonio</t>
  </si>
  <si>
    <t xml:space="preserve">Deterioro Acumulado de Activos Biológicos                                                                                                                                                               </t>
  </si>
  <si>
    <t>Revalúos</t>
  </si>
  <si>
    <t xml:space="preserve">Amortización Acumulado de Activos Intangibles                                                                                                                                                           </t>
  </si>
  <si>
    <t>Reservas</t>
  </si>
  <si>
    <t xml:space="preserve">Activos Diferidos </t>
  </si>
  <si>
    <t>Estudios, Formulación y Evaluación de Proyectos</t>
  </si>
  <si>
    <t>Derechos sobre Bienes en Regimen de Arrendamiento Financiero</t>
  </si>
  <si>
    <t xml:space="preserve">Gastos Pagados por Adelantado a Largo Plazo </t>
  </si>
  <si>
    <t xml:space="preserve">Anticipos a Largo Plazo </t>
  </si>
  <si>
    <t>Beneficios al Retiro de Empleados Pagados por Adelantado</t>
  </si>
  <si>
    <t xml:space="preserve">OTROS ACTIVOS DIFERIDOS                                                                                                                                                                                                                                   </t>
  </si>
  <si>
    <t xml:space="preserve">ESTIMACION POR PERDIDAS O DETERIORO DE ACTIVOS NO CIRCULANTES                                                                                                                                                                                             </t>
  </si>
  <si>
    <t>Total Hacienda Pública / Patrimonio</t>
  </si>
  <si>
    <t>Otros Activos no Circulantes</t>
  </si>
  <si>
    <t>TOTAL ACTIVOS NO CIRCULANTES</t>
  </si>
  <si>
    <t xml:space="preserve">Total de Activos </t>
  </si>
  <si>
    <t>Total de Pasivo y Hacienda Pública/Patrimonio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</si>
  <si>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</si>
  <si>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</si>
  <si>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</si>
  <si>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</si>
  <si>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</si>
  <si>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</si>
  <si>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</si>
  <si>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</si>
  <si>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</si>
  <si>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ESTADO DE SITUACION FINANCIERA CONSOLIDADO</t>
  </si>
  <si>
    <t>MUNICIPIO DE MADERO, MICHOACÁN Y ORGANISMOS DESCENTRALIZADOS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</si>
</sst>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color indexed="8"/>
      <name val="MS Sans Serif"/>
      <family val="2"/>
    </font>
    <font>
      <sz val="8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/>
    <xf numFmtId="0" fontId="1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 wrapText="1"/>
    </xf>
    <xf numFmtId="43" fontId="4" fillId="0" borderId="7" xfId="1" applyBorder="1" applyAlignment="1">
      <alignment horizontal="right" vertical="center"/>
    </xf>
    <xf numFmtId="43" fontId="4" fillId="0" borderId="9" xfId="1" applyBorder="1" applyAlignment="1">
      <alignment horizontal="right" vertical="center"/>
    </xf>
    <xf numFmtId="43" fontId="4" fillId="0" borderId="8" xfId="1" applyBorder="1" applyAlignment="1">
      <alignment horizontal="right" vertical="center"/>
    </xf>
    <xf numFmtId="43" fontId="4" fillId="0" borderId="8" xfId="1" applyBorder="1" applyAlignment="1">
      <alignment horizontal="right" vertical="center" wrapText="1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3" fontId="5" fillId="0" borderId="6" xfId="1" applyFont="1" applyBorder="1" applyAlignment="1">
      <alignment horizontal="right" vertical="center" wrapText="1"/>
    </xf>
    <xf numFmtId="43" fontId="5" fillId="0" borderId="8" xfId="1" applyFont="1" applyBorder="1" applyAlignment="1">
      <alignment horizontal="right" vertical="center" wrapText="1"/>
    </xf>
    <xf numFmtId="43" fontId="5" fillId="0" borderId="6" xfId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43" fontId="5" fillId="0" borderId="0" xfId="1" applyFont="1" applyBorder="1" applyAlignment="1">
      <alignment horizontal="right" vertical="center"/>
    </xf>
    <xf numFmtId="43" fontId="5" fillId="0" borderId="0" xfId="1" applyFont="1" applyBorder="1" applyAlignment="1">
      <alignment horizontal="righ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3" fontId="5" fillId="0" borderId="17" xfId="1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43" fontId="5" fillId="0" borderId="19" xfId="1" applyFont="1" applyBorder="1" applyAlignment="1">
      <alignment horizontal="right" vertical="center"/>
    </xf>
    <xf numFmtId="43" fontId="4" fillId="0" borderId="19" xfId="1" applyBorder="1" applyAlignment="1">
      <alignment horizontal="right" vertical="center"/>
    </xf>
    <xf numFmtId="0" fontId="0" fillId="0" borderId="18" xfId="0" applyBorder="1" applyAlignment="1">
      <alignment vertical="center"/>
    </xf>
    <xf numFmtId="43" fontId="2" fillId="0" borderId="0" xfId="0" applyNumberFormat="1" applyFont="1" applyBorder="1" applyAlignment="1">
      <alignment vertical="center"/>
    </xf>
    <xf numFmtId="43" fontId="2" fillId="0" borderId="18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0" xfId="0" applyFont="1" applyBorder="1" applyAlignment="1">
      <alignment vertical="center"/>
    </xf>
    <xf numFmtId="43" fontId="5" fillId="0" borderId="23" xfId="1" applyFont="1" applyBorder="1" applyAlignment="1">
      <alignment horizontal="right" vertical="center"/>
    </xf>
    <xf numFmtId="43" fontId="5" fillId="0" borderId="24" xfId="1" applyFont="1" applyBorder="1" applyAlignment="1">
      <alignment horizontal="right" vertical="center"/>
    </xf>
    <xf numFmtId="43" fontId="5" fillId="0" borderId="23" xfId="1" applyFont="1" applyBorder="1" applyAlignment="1">
      <alignment horizontal="right" vertical="center" wrapText="1"/>
    </xf>
    <xf numFmtId="43" fontId="5" fillId="0" borderId="26" xfId="1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4" fontId="0" fillId="0" borderId="0" xfId="0" applyNumberForma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OOSAPAS/a)%20Estado_de_Situacion_Financiera%20OOSAP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IMPLAN/a)%20Estado%20de%20Situacion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</sheetNames>
    <sheetDataSet>
      <sheetData sheetId="0">
        <row r="7">
          <cell r="C7">
            <v>676391.37</v>
          </cell>
          <cell r="D7">
            <v>462766.36</v>
          </cell>
          <cell r="G7">
            <v>18063.57</v>
          </cell>
          <cell r="H7">
            <v>5678.22</v>
          </cell>
        </row>
        <row r="8">
          <cell r="C8">
            <v>477952.05</v>
          </cell>
          <cell r="D8">
            <v>264327.03999999998</v>
          </cell>
          <cell r="G8">
            <v>18063.57</v>
          </cell>
          <cell r="H8">
            <v>5678.22</v>
          </cell>
        </row>
        <row r="9">
          <cell r="C9">
            <v>302227.28999999998</v>
          </cell>
          <cell r="D9">
            <v>57150.54</v>
          </cell>
          <cell r="G9">
            <v>18063.57</v>
          </cell>
          <cell r="H9">
            <v>5678.22</v>
          </cell>
        </row>
        <row r="11">
          <cell r="C11">
            <v>302227.28999999998</v>
          </cell>
          <cell r="D11">
            <v>57150.54</v>
          </cell>
        </row>
        <row r="16">
          <cell r="G16">
            <v>18063.57</v>
          </cell>
          <cell r="H16">
            <v>5678.22</v>
          </cell>
        </row>
        <row r="17">
          <cell r="C17">
            <v>132017.87</v>
          </cell>
          <cell r="D17">
            <v>188754.09</v>
          </cell>
        </row>
        <row r="24">
          <cell r="C24">
            <v>132017.87</v>
          </cell>
          <cell r="D24">
            <v>188754.09</v>
          </cell>
        </row>
        <row r="28">
          <cell r="C28">
            <v>43706.89</v>
          </cell>
          <cell r="D28">
            <v>18422.41</v>
          </cell>
        </row>
        <row r="33">
          <cell r="C33">
            <v>43706.89</v>
          </cell>
          <cell r="D33">
            <v>18422.41</v>
          </cell>
        </row>
        <row r="40">
          <cell r="C40">
            <v>477952.05</v>
          </cell>
          <cell r="D40">
            <v>264327.03999999998</v>
          </cell>
          <cell r="G40">
            <v>18063.57</v>
          </cell>
          <cell r="H40">
            <v>5678.22</v>
          </cell>
        </row>
        <row r="42">
          <cell r="C42">
            <v>198439.32</v>
          </cell>
          <cell r="D42">
            <v>198439.32</v>
          </cell>
        </row>
        <row r="58">
          <cell r="C58">
            <v>198439.32</v>
          </cell>
          <cell r="D58">
            <v>198439.32</v>
          </cell>
        </row>
        <row r="59">
          <cell r="C59">
            <v>6593.97</v>
          </cell>
          <cell r="D59">
            <v>6593.97</v>
          </cell>
        </row>
        <row r="62">
          <cell r="C62">
            <v>189086.73</v>
          </cell>
          <cell r="D62">
            <v>189086.73</v>
          </cell>
        </row>
        <row r="64">
          <cell r="C64">
            <v>2758.62</v>
          </cell>
          <cell r="D64">
            <v>2758.62</v>
          </cell>
        </row>
        <row r="65">
          <cell r="G65">
            <v>18063.57</v>
          </cell>
          <cell r="H65">
            <v>5678.22</v>
          </cell>
        </row>
        <row r="67">
          <cell r="G67">
            <v>658327.80000000005</v>
          </cell>
          <cell r="H67">
            <v>457088.14</v>
          </cell>
        </row>
        <row r="68">
          <cell r="G68">
            <v>105722.46</v>
          </cell>
          <cell r="H68">
            <v>105722.46</v>
          </cell>
        </row>
        <row r="69">
          <cell r="G69">
            <v>105722.46</v>
          </cell>
          <cell r="H69">
            <v>105722.46</v>
          </cell>
        </row>
        <row r="73">
          <cell r="G73">
            <v>552605.34</v>
          </cell>
          <cell r="H73">
            <v>351365.68</v>
          </cell>
        </row>
        <row r="74">
          <cell r="G74">
            <v>313822.40000000002</v>
          </cell>
        </row>
        <row r="75">
          <cell r="G75">
            <v>238782.94</v>
          </cell>
          <cell r="H75">
            <v>351365.68</v>
          </cell>
        </row>
        <row r="87">
          <cell r="G87">
            <v>658327.80000000005</v>
          </cell>
          <cell r="H87">
            <v>457088.14</v>
          </cell>
        </row>
        <row r="89">
          <cell r="C89">
            <v>198439.32</v>
          </cell>
          <cell r="D89">
            <v>198439.32</v>
          </cell>
        </row>
        <row r="90">
          <cell r="C90">
            <v>676391.37</v>
          </cell>
          <cell r="D90">
            <v>462766.36</v>
          </cell>
          <cell r="G90">
            <v>676391.37</v>
          </cell>
          <cell r="H90">
            <v>462766.36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</sheetNames>
    <sheetDataSet>
      <sheetData sheetId="0">
        <row r="7">
          <cell r="C7">
            <v>0.35</v>
          </cell>
        </row>
        <row r="8">
          <cell r="C8">
            <v>0.35</v>
          </cell>
        </row>
        <row r="9">
          <cell r="C9">
            <v>0.35</v>
          </cell>
        </row>
        <row r="11">
          <cell r="C11">
            <v>0.35</v>
          </cell>
        </row>
        <row r="40">
          <cell r="C40">
            <v>0.35</v>
          </cell>
        </row>
        <row r="67">
          <cell r="G67">
            <v>0.35</v>
          </cell>
        </row>
        <row r="73">
          <cell r="G73">
            <v>0.35</v>
          </cell>
        </row>
        <row r="74">
          <cell r="G74">
            <v>0.35</v>
          </cell>
        </row>
        <row r="87">
          <cell r="G87">
            <v>0.35</v>
          </cell>
        </row>
        <row r="90">
          <cell r="C90">
            <v>0.35</v>
          </cell>
          <cell r="G90">
            <v>0.35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showGridLines="0" tabSelected="1" view="pageBreakPreview" zoomScaleNormal="100" zoomScaleSheetLayoutView="100" workbookViewId="0">
      <selection activeCell="E20" sqref="E20:F20"/>
    </sheetView>
  </sheetViews>
  <sheetFormatPr baseColWidth="10" defaultColWidth="11" defaultRowHeight="15" x14ac:dyDescent="0.25"/>
  <cols>
    <col min="1" max="1" width="8.140625" style="1" customWidth="1"/>
    <col min="2" max="2" width="61.7109375" style="66" customWidth="1"/>
    <col min="3" max="3" width="15.140625" style="7" customWidth="1"/>
    <col min="4" max="4" width="22.5703125" style="7" customWidth="1"/>
    <col min="5" max="5" width="8.42578125" style="1" customWidth="1"/>
    <col min="6" max="6" width="52.85546875" style="66" customWidth="1"/>
    <col min="7" max="7" width="14.7109375" style="8" customWidth="1"/>
    <col min="8" max="8" width="22.5703125" style="7" customWidth="1"/>
    <col min="9" max="9" width="11" style="1" customWidth="1"/>
    <col min="10" max="16384" width="11" style="1"/>
  </cols>
  <sheetData>
    <row r="1" spans="1:8" s="76" customFormat="1" ht="24.75" customHeight="1" x14ac:dyDescent="0.25">
      <c r="A1" s="73" t="s">
        <v>154</v>
      </c>
      <c r="B1" s="74"/>
      <c r="C1" s="74"/>
      <c r="D1" s="74"/>
      <c r="E1" s="74"/>
      <c r="F1" s="74"/>
      <c r="G1" s="74"/>
      <c r="H1" s="75"/>
    </row>
    <row r="2" spans="1:8" s="76" customFormat="1" ht="24.75" customHeight="1" x14ac:dyDescent="0.25">
      <c r="A2" s="77" t="s">
        <v>153</v>
      </c>
      <c r="B2" s="78"/>
      <c r="C2" s="78"/>
      <c r="D2" s="78"/>
      <c r="E2" s="78"/>
      <c r="F2" s="78"/>
      <c r="G2" s="78"/>
      <c r="H2" s="79"/>
    </row>
    <row r="3" spans="1:8" s="76" customFormat="1" ht="24.75" customHeight="1" thickBot="1" x14ac:dyDescent="0.3">
      <c r="A3" s="80" t="s">
        <v>0</v>
      </c>
      <c r="B3" s="81"/>
      <c r="C3" s="81"/>
      <c r="D3" s="81"/>
      <c r="E3" s="81"/>
      <c r="F3" s="81"/>
      <c r="G3" s="81"/>
      <c r="H3" s="82"/>
    </row>
    <row r="4" spans="1:8" ht="15.75" thickBot="1" x14ac:dyDescent="0.3"/>
    <row r="5" spans="1:8" s="2" customFormat="1" x14ac:dyDescent="0.25">
      <c r="A5" s="62" t="s">
        <v>1</v>
      </c>
      <c r="B5" s="63"/>
      <c r="C5" s="21" t="s">
        <v>2</v>
      </c>
      <c r="D5" s="22">
        <v>2020</v>
      </c>
      <c r="E5" s="65" t="s">
        <v>1</v>
      </c>
      <c r="F5" s="63"/>
      <c r="G5" s="21" t="s">
        <v>2</v>
      </c>
      <c r="H5" s="23">
        <v>2020</v>
      </c>
    </row>
    <row r="6" spans="1:8" x14ac:dyDescent="0.25">
      <c r="A6" s="60" t="s">
        <v>3</v>
      </c>
      <c r="B6" s="61"/>
      <c r="C6" s="17">
        <f>116778507.01+[1]ESF!$C$7+[2]ESF!$C$7</f>
        <v>117454898.73</v>
      </c>
      <c r="D6" s="9">
        <f>29017955.48+[1]ESF!$D$7</f>
        <v>29480721.84</v>
      </c>
      <c r="E6" s="64" t="s">
        <v>4</v>
      </c>
      <c r="F6" s="61"/>
      <c r="G6" s="15">
        <f>3394842.73+[1]ESF!$G$7</f>
        <v>3412906.3</v>
      </c>
      <c r="H6" s="24">
        <f>3888383.98+[1]ESF!$H$7</f>
        <v>3894062.2</v>
      </c>
    </row>
    <row r="7" spans="1:8" x14ac:dyDescent="0.25">
      <c r="A7" s="25" t="s">
        <v>5</v>
      </c>
      <c r="B7" s="3"/>
      <c r="C7" s="11">
        <f>977283.39+[1]ESF!$C$8+[2]ESF!$C$8</f>
        <v>1455235.79</v>
      </c>
      <c r="D7" s="10">
        <f>4164351.2+[1]ESF!$D$8</f>
        <v>4428678.24</v>
      </c>
      <c r="E7" s="49" t="s">
        <v>6</v>
      </c>
      <c r="F7" s="41"/>
      <c r="G7" s="16">
        <f>3394842.73+[1]ESF!$G$8</f>
        <v>3412906.3</v>
      </c>
      <c r="H7" s="26">
        <f>3888383.98+[1]ESF!$H$8</f>
        <v>3894062.2</v>
      </c>
    </row>
    <row r="8" spans="1:8" x14ac:dyDescent="0.25">
      <c r="A8" s="42" t="s">
        <v>7</v>
      </c>
      <c r="B8" s="41"/>
      <c r="C8" s="11">
        <f>507823.77+[1]ESF!$C$9+[2]ESF!$C$9</f>
        <v>810051.41</v>
      </c>
      <c r="D8" s="10">
        <f>2806168.77+[1]ESF!$D$9</f>
        <v>2863319.31</v>
      </c>
      <c r="E8" s="40" t="s">
        <v>8</v>
      </c>
      <c r="F8" s="41"/>
      <c r="G8" s="12">
        <f>3394842.73+[1]ESF!$G$9</f>
        <v>3412906.3</v>
      </c>
      <c r="H8" s="27">
        <f>3888383.98+[1]ESF!$H$9</f>
        <v>3894062.2</v>
      </c>
    </row>
    <row r="9" spans="1:8" x14ac:dyDescent="0.25">
      <c r="A9" s="28"/>
      <c r="B9" s="3" t="s">
        <v>9</v>
      </c>
      <c r="C9" s="11">
        <v>0</v>
      </c>
      <c r="D9" s="10">
        <v>0</v>
      </c>
      <c r="E9" s="29" t="s">
        <v>10</v>
      </c>
      <c r="F9" s="3" t="s">
        <v>11</v>
      </c>
      <c r="G9" s="12">
        <v>0</v>
      </c>
      <c r="H9" s="27">
        <v>448751.9</v>
      </c>
    </row>
    <row r="10" spans="1:8" x14ac:dyDescent="0.25">
      <c r="A10" s="28"/>
      <c r="B10" s="3" t="s">
        <v>12</v>
      </c>
      <c r="C10" s="11">
        <f>507823.77+[1]ESF!$C$11+[2]ESF!$C$11</f>
        <v>810051.41</v>
      </c>
      <c r="D10" s="10">
        <f>2806168.77+[1]ESF!$D$11</f>
        <v>2863319.31</v>
      </c>
      <c r="E10" s="29" t="s">
        <v>10</v>
      </c>
      <c r="F10" s="3" t="s">
        <v>13</v>
      </c>
      <c r="G10" s="12">
        <v>1112072.95</v>
      </c>
      <c r="H10" s="27">
        <v>699887.56</v>
      </c>
    </row>
    <row r="11" spans="1:8" x14ac:dyDescent="0.25">
      <c r="A11" s="28"/>
      <c r="B11" s="3" t="s">
        <v>14</v>
      </c>
      <c r="C11" s="11">
        <v>0</v>
      </c>
      <c r="D11" s="10">
        <v>0</v>
      </c>
      <c r="E11" s="29" t="s">
        <v>10</v>
      </c>
      <c r="F11" s="3" t="s">
        <v>15</v>
      </c>
      <c r="G11" s="12">
        <v>0</v>
      </c>
      <c r="H11" s="27">
        <v>2266834.73</v>
      </c>
    </row>
    <row r="12" spans="1:8" x14ac:dyDescent="0.25">
      <c r="A12" s="30" t="s">
        <v>16</v>
      </c>
      <c r="B12" s="3" t="s">
        <v>17</v>
      </c>
      <c r="C12" s="11">
        <v>0</v>
      </c>
      <c r="D12" s="10">
        <v>0</v>
      </c>
      <c r="E12" s="29" t="s">
        <v>10</v>
      </c>
      <c r="F12" s="3" t="s">
        <v>18</v>
      </c>
      <c r="G12" s="12">
        <v>0</v>
      </c>
      <c r="H12" s="27">
        <v>0</v>
      </c>
    </row>
    <row r="13" spans="1:8" x14ac:dyDescent="0.25">
      <c r="A13" s="30" t="s">
        <v>16</v>
      </c>
      <c r="B13" s="3" t="s">
        <v>19</v>
      </c>
      <c r="C13" s="11">
        <v>0</v>
      </c>
      <c r="D13" s="10">
        <v>0</v>
      </c>
      <c r="E13" s="29" t="s">
        <v>10</v>
      </c>
      <c r="F13" s="3" t="s">
        <v>20</v>
      </c>
      <c r="G13" s="12">
        <v>0</v>
      </c>
      <c r="H13" s="27">
        <v>0</v>
      </c>
    </row>
    <row r="14" spans="1:8" x14ac:dyDescent="0.25">
      <c r="A14" s="28"/>
      <c r="B14" s="3" t="s">
        <v>21</v>
      </c>
      <c r="C14" s="11">
        <v>0</v>
      </c>
      <c r="D14" s="10">
        <v>0</v>
      </c>
      <c r="E14" s="29" t="s">
        <v>10</v>
      </c>
      <c r="F14" s="3" t="s">
        <v>22</v>
      </c>
      <c r="G14" s="12">
        <v>0</v>
      </c>
      <c r="H14" s="27">
        <v>0</v>
      </c>
    </row>
    <row r="15" spans="1:8" x14ac:dyDescent="0.25">
      <c r="A15" s="28"/>
      <c r="B15" s="3" t="s">
        <v>23</v>
      </c>
      <c r="C15" s="11">
        <v>0</v>
      </c>
      <c r="D15" s="10">
        <v>0</v>
      </c>
      <c r="E15" s="29" t="s">
        <v>10</v>
      </c>
      <c r="F15" s="3" t="s">
        <v>24</v>
      </c>
      <c r="G15" s="12">
        <f>2282769.78+[1]ESF!$G$16</f>
        <v>2300833.3499999996</v>
      </c>
      <c r="H15" s="27">
        <f>472909.79+[1]ESF!$H$16</f>
        <v>478588.00999999995</v>
      </c>
    </row>
    <row r="16" spans="1:8" x14ac:dyDescent="0.25">
      <c r="A16" s="42" t="s">
        <v>25</v>
      </c>
      <c r="B16" s="41"/>
      <c r="C16" s="11">
        <f>411168.12+[1]ESF!$C$17</f>
        <v>543185.99</v>
      </c>
      <c r="D16" s="10">
        <f>16660.15+[1]ESF!$D$17</f>
        <v>205414.24</v>
      </c>
      <c r="E16" s="29" t="s">
        <v>10</v>
      </c>
      <c r="F16" s="3" t="s">
        <v>26</v>
      </c>
      <c r="G16" s="12">
        <v>0</v>
      </c>
      <c r="H16" s="27">
        <v>0</v>
      </c>
    </row>
    <row r="17" spans="1:8" x14ac:dyDescent="0.25">
      <c r="A17" s="30" t="s">
        <v>16</v>
      </c>
      <c r="B17" s="3" t="s">
        <v>27</v>
      </c>
      <c r="C17" s="11">
        <v>0</v>
      </c>
      <c r="D17" s="10">
        <v>0</v>
      </c>
      <c r="E17" s="29"/>
      <c r="F17" s="3" t="s">
        <v>28</v>
      </c>
      <c r="G17" s="12">
        <v>0</v>
      </c>
      <c r="H17" s="27">
        <v>0</v>
      </c>
    </row>
    <row r="18" spans="1:8" x14ac:dyDescent="0.25">
      <c r="A18" s="30" t="s">
        <v>29</v>
      </c>
      <c r="B18" s="3" t="s">
        <v>30</v>
      </c>
      <c r="C18" s="11">
        <v>0</v>
      </c>
      <c r="D18" s="10">
        <v>0</v>
      </c>
      <c r="E18" s="40" t="s">
        <v>31</v>
      </c>
      <c r="F18" s="41"/>
      <c r="G18" s="12">
        <v>0</v>
      </c>
      <c r="H18" s="27">
        <v>0</v>
      </c>
    </row>
    <row r="19" spans="1:8" x14ac:dyDescent="0.25">
      <c r="A19" s="30" t="s">
        <v>32</v>
      </c>
      <c r="B19" s="3" t="s">
        <v>33</v>
      </c>
      <c r="C19" s="11">
        <v>348748.62</v>
      </c>
      <c r="D19" s="10">
        <v>4444.6400000000003</v>
      </c>
      <c r="E19" s="4"/>
      <c r="F19" s="3"/>
      <c r="G19" s="12"/>
      <c r="H19" s="27"/>
    </row>
    <row r="20" spans="1:8" x14ac:dyDescent="0.25">
      <c r="A20" s="30" t="s">
        <v>29</v>
      </c>
      <c r="B20" s="3" t="s">
        <v>34</v>
      </c>
      <c r="C20" s="11">
        <v>0</v>
      </c>
      <c r="D20" s="10">
        <v>0</v>
      </c>
      <c r="E20" s="40" t="s">
        <v>35</v>
      </c>
      <c r="F20" s="41"/>
      <c r="G20" s="12">
        <v>0</v>
      </c>
      <c r="H20" s="27">
        <v>0</v>
      </c>
    </row>
    <row r="21" spans="1:8" x14ac:dyDescent="0.25">
      <c r="A21" s="30" t="s">
        <v>32</v>
      </c>
      <c r="B21" s="3" t="s">
        <v>36</v>
      </c>
      <c r="C21" s="11">
        <v>0</v>
      </c>
      <c r="D21" s="10">
        <v>0</v>
      </c>
      <c r="E21" s="29" t="s">
        <v>37</v>
      </c>
      <c r="F21" s="3" t="s">
        <v>38</v>
      </c>
      <c r="G21" s="12">
        <v>0</v>
      </c>
      <c r="H21" s="27">
        <v>0</v>
      </c>
    </row>
    <row r="22" spans="1:8" x14ac:dyDescent="0.25">
      <c r="A22" s="28"/>
      <c r="B22" s="3" t="s">
        <v>39</v>
      </c>
      <c r="C22" s="11">
        <v>0</v>
      </c>
      <c r="D22" s="10">
        <v>0</v>
      </c>
      <c r="E22" s="29" t="s">
        <v>37</v>
      </c>
      <c r="F22" s="3" t="s">
        <v>40</v>
      </c>
      <c r="G22" s="12">
        <v>0</v>
      </c>
      <c r="H22" s="27">
        <v>0</v>
      </c>
    </row>
    <row r="23" spans="1:8" ht="30" x14ac:dyDescent="0.25">
      <c r="A23" s="28"/>
      <c r="B23" s="3" t="s">
        <v>41</v>
      </c>
      <c r="C23" s="11">
        <f>62419.5+[1]ESF!$C$24</f>
        <v>194437.37</v>
      </c>
      <c r="D23" s="10">
        <f>12215.51+[1]ESF!$D$24</f>
        <v>200969.60000000001</v>
      </c>
      <c r="E23" s="29" t="s">
        <v>37</v>
      </c>
      <c r="F23" s="3" t="s">
        <v>42</v>
      </c>
      <c r="G23" s="12">
        <v>0</v>
      </c>
      <c r="H23" s="27">
        <v>0</v>
      </c>
    </row>
    <row r="24" spans="1:8" x14ac:dyDescent="0.25">
      <c r="A24" s="42" t="s">
        <v>43</v>
      </c>
      <c r="B24" s="41"/>
      <c r="C24" s="11">
        <v>58291.5</v>
      </c>
      <c r="D24" s="10">
        <v>49330</v>
      </c>
      <c r="E24" s="40"/>
      <c r="F24" s="41"/>
      <c r="G24" s="12"/>
      <c r="H24" s="27"/>
    </row>
    <row r="25" spans="1:8" x14ac:dyDescent="0.25">
      <c r="A25" s="28"/>
      <c r="B25" s="3" t="s">
        <v>44</v>
      </c>
      <c r="C25" s="11">
        <v>58291.5</v>
      </c>
      <c r="D25" s="10">
        <v>49330</v>
      </c>
      <c r="E25" s="13" t="s">
        <v>45</v>
      </c>
      <c r="F25" s="39"/>
      <c r="G25" s="12">
        <v>0</v>
      </c>
      <c r="H25" s="27">
        <v>0</v>
      </c>
    </row>
    <row r="26" spans="1:8" x14ac:dyDescent="0.25">
      <c r="A26" s="28"/>
      <c r="B26" s="3"/>
      <c r="C26" s="11"/>
      <c r="D26" s="10"/>
      <c r="E26" s="29" t="s">
        <v>37</v>
      </c>
      <c r="F26" s="39" t="s">
        <v>38</v>
      </c>
      <c r="G26" s="12">
        <v>0</v>
      </c>
      <c r="H26" s="27">
        <v>0</v>
      </c>
    </row>
    <row r="27" spans="1:8" x14ac:dyDescent="0.25">
      <c r="A27" s="28" t="s">
        <v>46</v>
      </c>
      <c r="B27" s="3"/>
      <c r="C27" s="11">
        <f>+[1]ESF!$C$28</f>
        <v>43706.89</v>
      </c>
      <c r="D27" s="10">
        <f>1292192.28+[1]ESF!$D$28</f>
        <v>1310614.69</v>
      </c>
      <c r="E27" s="29" t="s">
        <v>37</v>
      </c>
      <c r="F27" s="39" t="s">
        <v>40</v>
      </c>
      <c r="G27" s="12">
        <v>0</v>
      </c>
      <c r="H27" s="27">
        <v>0</v>
      </c>
    </row>
    <row r="28" spans="1:8" x14ac:dyDescent="0.25">
      <c r="A28" s="30" t="s">
        <v>47</v>
      </c>
      <c r="B28" s="3" t="s">
        <v>48</v>
      </c>
      <c r="C28" s="11">
        <v>0</v>
      </c>
      <c r="D28" s="10">
        <v>0</v>
      </c>
      <c r="E28" s="13"/>
      <c r="F28" s="39"/>
      <c r="G28" s="12"/>
      <c r="H28" s="27"/>
    </row>
    <row r="29" spans="1:8" ht="29.25" customHeight="1" x14ac:dyDescent="0.25">
      <c r="A29" s="30" t="s">
        <v>47</v>
      </c>
      <c r="B29" s="3" t="s">
        <v>49</v>
      </c>
      <c r="C29" s="11">
        <v>0</v>
      </c>
      <c r="D29" s="10">
        <v>0</v>
      </c>
      <c r="E29" s="52" t="s">
        <v>50</v>
      </c>
      <c r="F29" s="53"/>
      <c r="G29" s="12">
        <v>0</v>
      </c>
      <c r="H29" s="27">
        <v>0</v>
      </c>
    </row>
    <row r="30" spans="1:8" x14ac:dyDescent="0.25">
      <c r="A30" s="30" t="s">
        <v>47</v>
      </c>
      <c r="B30" s="3" t="s">
        <v>51</v>
      </c>
      <c r="C30" s="11">
        <v>0</v>
      </c>
      <c r="D30" s="10">
        <v>0</v>
      </c>
      <c r="E30" s="13"/>
      <c r="F30" s="39"/>
      <c r="G30" s="12"/>
      <c r="H30" s="27"/>
    </row>
    <row r="31" spans="1:8" ht="30" x14ac:dyDescent="0.25">
      <c r="A31" s="30" t="s">
        <v>47</v>
      </c>
      <c r="B31" s="3" t="s">
        <v>52</v>
      </c>
      <c r="C31" s="11">
        <v>0</v>
      </c>
      <c r="D31" s="10">
        <v>0</v>
      </c>
      <c r="E31" s="40" t="s">
        <v>53</v>
      </c>
      <c r="F31" s="41"/>
      <c r="G31" s="12">
        <v>0</v>
      </c>
      <c r="H31" s="27">
        <v>0</v>
      </c>
    </row>
    <row r="32" spans="1:8" x14ac:dyDescent="0.25">
      <c r="A32" s="30" t="s">
        <v>47</v>
      </c>
      <c r="B32" s="3" t="s">
        <v>54</v>
      </c>
      <c r="C32" s="11">
        <f>+[1]ESF!$C$33</f>
        <v>43706.89</v>
      </c>
      <c r="D32" s="10">
        <f>1292192.28+[1]ESF!$D$33</f>
        <v>1310614.69</v>
      </c>
      <c r="E32" s="4"/>
      <c r="F32" s="3" t="s">
        <v>55</v>
      </c>
      <c r="G32" s="12">
        <v>0</v>
      </c>
      <c r="H32" s="27">
        <v>0</v>
      </c>
    </row>
    <row r="33" spans="1:8" x14ac:dyDescent="0.25">
      <c r="A33" s="28"/>
      <c r="B33" s="3"/>
      <c r="C33" s="11"/>
      <c r="D33" s="10"/>
      <c r="E33" s="4"/>
      <c r="F33" s="3" t="s">
        <v>56</v>
      </c>
      <c r="G33" s="12">
        <v>0</v>
      </c>
      <c r="H33" s="27">
        <v>0</v>
      </c>
    </row>
    <row r="34" spans="1:8" x14ac:dyDescent="0.25">
      <c r="A34" s="42" t="s">
        <v>57</v>
      </c>
      <c r="B34" s="41"/>
      <c r="C34" s="11">
        <v>0</v>
      </c>
      <c r="D34" s="10">
        <v>0</v>
      </c>
      <c r="E34" s="4"/>
      <c r="F34" s="3" t="s">
        <v>58</v>
      </c>
      <c r="G34" s="12">
        <v>0</v>
      </c>
      <c r="H34" s="27"/>
    </row>
    <row r="35" spans="1:8" x14ac:dyDescent="0.25">
      <c r="A35" s="30" t="s">
        <v>59</v>
      </c>
      <c r="B35" s="3" t="s">
        <v>60</v>
      </c>
      <c r="C35" s="11">
        <v>0</v>
      </c>
      <c r="D35" s="10">
        <v>0</v>
      </c>
      <c r="E35" s="4" t="s">
        <v>61</v>
      </c>
      <c r="F35" s="3"/>
      <c r="G35" s="12">
        <v>0</v>
      </c>
      <c r="H35" s="27">
        <v>0</v>
      </c>
    </row>
    <row r="36" spans="1:8" x14ac:dyDescent="0.25">
      <c r="A36" s="28"/>
      <c r="B36" s="3"/>
      <c r="C36" s="11"/>
      <c r="D36" s="10"/>
      <c r="E36" s="4"/>
      <c r="F36" s="3"/>
      <c r="G36" s="12"/>
      <c r="H36" s="27"/>
    </row>
    <row r="37" spans="1:8" x14ac:dyDescent="0.25">
      <c r="A37" s="42" t="s">
        <v>62</v>
      </c>
      <c r="B37" s="41"/>
      <c r="C37" s="11">
        <v>0</v>
      </c>
      <c r="D37" s="10">
        <v>0</v>
      </c>
      <c r="E37" s="4" t="s">
        <v>63</v>
      </c>
      <c r="F37" s="3"/>
      <c r="G37" s="12">
        <v>0</v>
      </c>
      <c r="H37" s="27">
        <v>0</v>
      </c>
    </row>
    <row r="38" spans="1:8" x14ac:dyDescent="0.25">
      <c r="A38" s="28"/>
      <c r="B38" s="3"/>
      <c r="C38" s="11"/>
      <c r="D38" s="10"/>
      <c r="E38" s="4"/>
      <c r="F38" s="3"/>
      <c r="G38" s="12"/>
      <c r="H38" s="27"/>
    </row>
    <row r="39" spans="1:8" x14ac:dyDescent="0.25">
      <c r="A39" s="51" t="s">
        <v>64</v>
      </c>
      <c r="B39" s="44"/>
      <c r="C39" s="12">
        <f>977283.39+[1]ESF!$C$40+[2]ESF!$C$40</f>
        <v>1455235.79</v>
      </c>
      <c r="D39" s="10">
        <f>4164351.2+[1]ESF!$D$40</f>
        <v>4428678.24</v>
      </c>
      <c r="E39" s="43" t="s">
        <v>65</v>
      </c>
      <c r="F39" s="44"/>
      <c r="G39" s="12">
        <f>3394842.73+[1]ESF!$G$40</f>
        <v>3412906.3</v>
      </c>
      <c r="H39" s="27">
        <f>3888383.98+[1]ESF!$H$40</f>
        <v>3894062.2</v>
      </c>
    </row>
    <row r="40" spans="1:8" x14ac:dyDescent="0.25">
      <c r="A40" s="28"/>
      <c r="B40" s="3"/>
      <c r="C40" s="11"/>
      <c r="D40" s="10"/>
      <c r="E40" s="4"/>
      <c r="F40" s="3"/>
      <c r="G40" s="12"/>
      <c r="H40" s="27"/>
    </row>
    <row r="41" spans="1:8" x14ac:dyDescent="0.25">
      <c r="A41" s="55" t="s">
        <v>66</v>
      </c>
      <c r="B41" s="50"/>
      <c r="C41" s="11">
        <f>115801223.62+[1]ESF!$C$42</f>
        <v>115999662.94</v>
      </c>
      <c r="D41" s="10">
        <f>24853604.28+[1]ESF!$D$42</f>
        <v>25052043.600000001</v>
      </c>
      <c r="E41" s="49" t="s">
        <v>67</v>
      </c>
      <c r="F41" s="41"/>
      <c r="G41" s="16">
        <v>0</v>
      </c>
      <c r="H41" s="27">
        <v>0</v>
      </c>
    </row>
    <row r="42" spans="1:8" x14ac:dyDescent="0.25">
      <c r="A42" s="42" t="s">
        <v>68</v>
      </c>
      <c r="B42" s="41"/>
      <c r="C42" s="12">
        <v>0</v>
      </c>
      <c r="D42" s="10">
        <v>0</v>
      </c>
      <c r="E42" s="40" t="s">
        <v>69</v>
      </c>
      <c r="F42" s="41"/>
      <c r="G42" s="12">
        <v>0</v>
      </c>
      <c r="H42" s="27">
        <v>0</v>
      </c>
    </row>
    <row r="43" spans="1:8" x14ac:dyDescent="0.25">
      <c r="A43" s="30"/>
      <c r="B43" s="3" t="s">
        <v>27</v>
      </c>
      <c r="C43" s="11">
        <v>0</v>
      </c>
      <c r="D43" s="10">
        <v>0</v>
      </c>
      <c r="E43" s="4"/>
      <c r="F43" s="3" t="s">
        <v>70</v>
      </c>
      <c r="G43" s="12">
        <v>0</v>
      </c>
      <c r="H43" s="27">
        <v>0</v>
      </c>
    </row>
    <row r="44" spans="1:8" x14ac:dyDescent="0.25">
      <c r="A44" s="31"/>
      <c r="B44" s="3" t="s">
        <v>71</v>
      </c>
      <c r="C44" s="11">
        <v>0</v>
      </c>
      <c r="D44" s="10">
        <v>0</v>
      </c>
      <c r="E44" s="4"/>
      <c r="F44" s="3" t="s">
        <v>72</v>
      </c>
      <c r="G44" s="12">
        <v>0</v>
      </c>
      <c r="H44" s="27">
        <v>0</v>
      </c>
    </row>
    <row r="45" spans="1:8" x14ac:dyDescent="0.25">
      <c r="A45" s="30"/>
      <c r="B45" s="3" t="s">
        <v>33</v>
      </c>
      <c r="C45" s="11">
        <v>0</v>
      </c>
      <c r="D45" s="10">
        <v>0</v>
      </c>
      <c r="E45" s="4"/>
      <c r="F45" s="3"/>
      <c r="G45" s="12"/>
      <c r="H45" s="27"/>
    </row>
    <row r="46" spans="1:8" x14ac:dyDescent="0.25">
      <c r="A46" s="30"/>
      <c r="B46" s="3" t="s">
        <v>73</v>
      </c>
      <c r="C46" s="11">
        <v>0</v>
      </c>
      <c r="D46" s="10">
        <v>0</v>
      </c>
      <c r="E46" s="40" t="s">
        <v>74</v>
      </c>
      <c r="F46" s="41"/>
      <c r="G46" s="12">
        <v>0</v>
      </c>
      <c r="H46" s="27">
        <v>0</v>
      </c>
    </row>
    <row r="47" spans="1:8" x14ac:dyDescent="0.25">
      <c r="A47" s="28"/>
      <c r="B47" s="3" t="s">
        <v>75</v>
      </c>
      <c r="C47" s="12">
        <v>0</v>
      </c>
      <c r="D47" s="10">
        <v>0</v>
      </c>
      <c r="E47" s="4"/>
      <c r="F47" s="3" t="s">
        <v>76</v>
      </c>
      <c r="G47" s="12">
        <v>0</v>
      </c>
      <c r="H47" s="27">
        <v>0</v>
      </c>
    </row>
    <row r="48" spans="1:8" x14ac:dyDescent="0.25">
      <c r="A48" s="28"/>
      <c r="B48" s="3"/>
      <c r="C48" s="11"/>
      <c r="D48" s="10"/>
      <c r="E48" s="4"/>
      <c r="F48" s="3" t="s">
        <v>77</v>
      </c>
      <c r="G48" s="12">
        <v>0</v>
      </c>
      <c r="H48" s="27">
        <v>0</v>
      </c>
    </row>
    <row r="49" spans="1:8" x14ac:dyDescent="0.25">
      <c r="A49" s="42" t="s">
        <v>78</v>
      </c>
      <c r="B49" s="41"/>
      <c r="C49" s="11">
        <v>104639116.34</v>
      </c>
      <c r="D49" s="10">
        <v>17110159.34</v>
      </c>
      <c r="E49" s="4"/>
      <c r="F49" s="3"/>
      <c r="G49" s="12"/>
      <c r="H49" s="27"/>
    </row>
    <row r="50" spans="1:8" x14ac:dyDescent="0.25">
      <c r="A50" s="30" t="s">
        <v>79</v>
      </c>
      <c r="B50" s="3" t="s">
        <v>80</v>
      </c>
      <c r="C50" s="11">
        <v>15880514</v>
      </c>
      <c r="D50" s="10">
        <v>3931000</v>
      </c>
      <c r="E50" s="40" t="s">
        <v>81</v>
      </c>
      <c r="F50" s="41"/>
      <c r="G50" s="12">
        <v>0</v>
      </c>
      <c r="H50" s="27">
        <v>0</v>
      </c>
    </row>
    <row r="51" spans="1:8" x14ac:dyDescent="0.25">
      <c r="A51" s="30" t="s">
        <v>79</v>
      </c>
      <c r="B51" s="3" t="s">
        <v>82</v>
      </c>
      <c r="C51" s="11">
        <v>7070000</v>
      </c>
      <c r="D51" s="10">
        <v>0</v>
      </c>
      <c r="E51" s="29" t="s">
        <v>37</v>
      </c>
      <c r="F51" s="3" t="s">
        <v>38</v>
      </c>
      <c r="G51" s="12">
        <v>0</v>
      </c>
      <c r="H51" s="27">
        <v>0</v>
      </c>
    </row>
    <row r="52" spans="1:8" x14ac:dyDescent="0.25">
      <c r="A52" s="30" t="s">
        <v>79</v>
      </c>
      <c r="B52" s="3" t="s">
        <v>83</v>
      </c>
      <c r="C52" s="11">
        <v>33289014.34</v>
      </c>
      <c r="D52" s="10">
        <v>7429159.3399999999</v>
      </c>
      <c r="E52" s="29" t="s">
        <v>37</v>
      </c>
      <c r="F52" s="3" t="s">
        <v>40</v>
      </c>
      <c r="G52" s="12">
        <v>0</v>
      </c>
      <c r="H52" s="27">
        <v>0</v>
      </c>
    </row>
    <row r="53" spans="1:8" x14ac:dyDescent="0.25">
      <c r="A53" s="30" t="s">
        <v>79</v>
      </c>
      <c r="B53" s="3" t="s">
        <v>84</v>
      </c>
      <c r="C53" s="12">
        <v>48399588</v>
      </c>
      <c r="D53" s="10">
        <v>450000</v>
      </c>
      <c r="E53" s="29" t="s">
        <v>37</v>
      </c>
      <c r="F53" s="3" t="s">
        <v>42</v>
      </c>
      <c r="G53" s="12">
        <v>0</v>
      </c>
      <c r="H53" s="27">
        <v>0</v>
      </c>
    </row>
    <row r="54" spans="1:8" ht="30" x14ac:dyDescent="0.25">
      <c r="A54" s="30" t="s">
        <v>79</v>
      </c>
      <c r="B54" s="3" t="s">
        <v>85</v>
      </c>
      <c r="C54" s="11">
        <v>0</v>
      </c>
      <c r="D54" s="10">
        <v>0</v>
      </c>
      <c r="E54" s="4"/>
      <c r="F54" s="3" t="s">
        <v>86</v>
      </c>
      <c r="G54" s="12">
        <v>0</v>
      </c>
      <c r="H54" s="27">
        <v>0</v>
      </c>
    </row>
    <row r="55" spans="1:8" x14ac:dyDescent="0.25">
      <c r="A55" s="30" t="s">
        <v>79</v>
      </c>
      <c r="B55" s="3" t="s">
        <v>87</v>
      </c>
      <c r="C55" s="11">
        <v>0</v>
      </c>
      <c r="D55" s="10">
        <v>0</v>
      </c>
      <c r="E55" s="52" t="s">
        <v>88</v>
      </c>
      <c r="F55" s="53"/>
      <c r="G55" s="12">
        <v>0</v>
      </c>
      <c r="H55" s="27">
        <v>0</v>
      </c>
    </row>
    <row r="56" spans="1:8" x14ac:dyDescent="0.25">
      <c r="A56" s="30"/>
      <c r="B56" s="3" t="s">
        <v>89</v>
      </c>
      <c r="C56" s="11">
        <v>0</v>
      </c>
      <c r="D56" s="10">
        <v>5300000</v>
      </c>
      <c r="E56" s="52"/>
      <c r="F56" s="53"/>
      <c r="G56" s="12"/>
      <c r="H56" s="27"/>
    </row>
    <row r="57" spans="1:8" x14ac:dyDescent="0.25">
      <c r="A57" s="42" t="s">
        <v>90</v>
      </c>
      <c r="B57" s="41"/>
      <c r="C57" s="11">
        <f>11172561.3+[1]ESF!$C$58</f>
        <v>11371000.620000001</v>
      </c>
      <c r="D57" s="10">
        <f>7753898.96+[1]ESF!$D$58</f>
        <v>7952338.2800000003</v>
      </c>
      <c r="E57" s="4"/>
      <c r="F57" s="3" t="s">
        <v>91</v>
      </c>
      <c r="G57" s="12">
        <v>0</v>
      </c>
      <c r="H57" s="27">
        <v>0</v>
      </c>
    </row>
    <row r="58" spans="1:8" x14ac:dyDescent="0.25">
      <c r="A58" s="30" t="s">
        <v>79</v>
      </c>
      <c r="B58" s="3" t="s">
        <v>92</v>
      </c>
      <c r="C58" s="11">
        <f>1295089.19+[1]ESF!$C$59</f>
        <v>1301683.1599999999</v>
      </c>
      <c r="D58" s="10">
        <f>1105723.48+[1]ESF!$D$59</f>
        <v>1112317.45</v>
      </c>
      <c r="E58" s="4"/>
      <c r="F58" s="3" t="s">
        <v>93</v>
      </c>
      <c r="G58" s="12">
        <v>0</v>
      </c>
      <c r="H58" s="27">
        <v>0</v>
      </c>
    </row>
    <row r="59" spans="1:8" s="2" customFormat="1" x14ac:dyDescent="0.25">
      <c r="A59" s="30" t="s">
        <v>79</v>
      </c>
      <c r="B59" s="3" t="s">
        <v>94</v>
      </c>
      <c r="C59" s="11">
        <v>73600</v>
      </c>
      <c r="D59" s="10">
        <v>75814.600000000006</v>
      </c>
      <c r="E59" s="32"/>
      <c r="F59" s="3"/>
      <c r="G59" s="12"/>
      <c r="H59" s="27"/>
    </row>
    <row r="60" spans="1:8" x14ac:dyDescent="0.25">
      <c r="A60" s="30" t="s">
        <v>79</v>
      </c>
      <c r="B60" s="3" t="s">
        <v>95</v>
      </c>
      <c r="C60" s="11">
        <v>34540</v>
      </c>
      <c r="D60" s="10">
        <v>73088.81</v>
      </c>
      <c r="E60" s="5" t="s">
        <v>96</v>
      </c>
      <c r="F60" s="3"/>
      <c r="G60" s="12"/>
      <c r="H60" s="27"/>
    </row>
    <row r="61" spans="1:8" x14ac:dyDescent="0.25">
      <c r="A61" s="30" t="s">
        <v>79</v>
      </c>
      <c r="B61" s="3" t="s">
        <v>97</v>
      </c>
      <c r="C61" s="11">
        <f>8954802.11+[1]ESF!$C$62</f>
        <v>9143888.8399999999</v>
      </c>
      <c r="D61" s="10">
        <f>2795004+[1]ESF!$D$62</f>
        <v>2984090.73</v>
      </c>
      <c r="E61" s="4"/>
      <c r="F61" s="3"/>
      <c r="G61" s="12"/>
      <c r="H61" s="27"/>
    </row>
    <row r="62" spans="1:8" x14ac:dyDescent="0.25">
      <c r="A62" s="30" t="s">
        <v>79</v>
      </c>
      <c r="B62" s="3" t="s">
        <v>98</v>
      </c>
      <c r="C62" s="11">
        <v>563800</v>
      </c>
      <c r="D62" s="10">
        <v>3704268.07</v>
      </c>
      <c r="E62" s="43" t="s">
        <v>99</v>
      </c>
      <c r="F62" s="44"/>
      <c r="G62" s="12">
        <v>0</v>
      </c>
      <c r="H62" s="27">
        <v>0</v>
      </c>
    </row>
    <row r="63" spans="1:8" x14ac:dyDescent="0.25">
      <c r="A63" s="30" t="s">
        <v>79</v>
      </c>
      <c r="B63" s="3" t="s">
        <v>100</v>
      </c>
      <c r="C63" s="11">
        <f>239390+[1]ESF!$C$64</f>
        <v>242148.62</v>
      </c>
      <c r="D63" s="10">
        <f>+[1]ESF!$D$64</f>
        <v>2758.62</v>
      </c>
      <c r="E63" s="4"/>
      <c r="F63" s="3"/>
      <c r="G63" s="12"/>
      <c r="H63" s="27"/>
    </row>
    <row r="64" spans="1:8" x14ac:dyDescent="0.25">
      <c r="A64" s="30" t="s">
        <v>79</v>
      </c>
      <c r="B64" s="3" t="s">
        <v>101</v>
      </c>
      <c r="C64" s="11">
        <v>11340</v>
      </c>
      <c r="D64" s="10">
        <v>0</v>
      </c>
      <c r="E64" s="54" t="s">
        <v>102</v>
      </c>
      <c r="F64" s="44"/>
      <c r="G64" s="16">
        <f>3394842.73+[1]ESF!$G$65</f>
        <v>3412906.3</v>
      </c>
      <c r="H64" s="27">
        <f>3888383.98+[1]ESF!$H$65</f>
        <v>3894062.2</v>
      </c>
    </row>
    <row r="65" spans="1:8" x14ac:dyDescent="0.25">
      <c r="A65" s="30" t="s">
        <v>79</v>
      </c>
      <c r="B65" s="3" t="s">
        <v>103</v>
      </c>
      <c r="C65" s="11">
        <v>0</v>
      </c>
      <c r="D65" s="10">
        <v>0</v>
      </c>
      <c r="E65" s="4"/>
      <c r="F65" s="3"/>
      <c r="G65" s="12"/>
      <c r="H65" s="27"/>
    </row>
    <row r="66" spans="1:8" x14ac:dyDescent="0.25">
      <c r="A66" s="28"/>
      <c r="B66" s="3"/>
      <c r="C66" s="11"/>
      <c r="D66" s="10"/>
      <c r="E66" s="49" t="s">
        <v>104</v>
      </c>
      <c r="F66" s="50"/>
      <c r="G66" s="16">
        <f>113383664.28+[1]ESF!$G$67+[2]ESF!$G$67</f>
        <v>114041992.42999999</v>
      </c>
      <c r="H66" s="27">
        <f>25129571.5+[1]ESF!$H$67</f>
        <v>25586659.640000001</v>
      </c>
    </row>
    <row r="67" spans="1:8" x14ac:dyDescent="0.25">
      <c r="A67" s="28" t="s">
        <v>105</v>
      </c>
      <c r="B67" s="3"/>
      <c r="C67" s="11">
        <v>0</v>
      </c>
      <c r="D67" s="10">
        <v>0</v>
      </c>
      <c r="E67" s="13" t="s">
        <v>106</v>
      </c>
      <c r="F67" s="39"/>
      <c r="G67" s="12">
        <f>121479440.76+[1]ESF!$G$68</f>
        <v>121585163.22</v>
      </c>
      <c r="H67" s="27">
        <f>+[1]ESF!$H$68</f>
        <v>105722.46</v>
      </c>
    </row>
    <row r="68" spans="1:8" x14ac:dyDescent="0.25">
      <c r="A68" s="30" t="s">
        <v>107</v>
      </c>
      <c r="B68" s="3" t="s">
        <v>108</v>
      </c>
      <c r="C68" s="11">
        <v>0</v>
      </c>
      <c r="D68" s="10">
        <v>0</v>
      </c>
      <c r="E68" s="29" t="s">
        <v>109</v>
      </c>
      <c r="F68" s="39" t="s">
        <v>110</v>
      </c>
      <c r="G68" s="12">
        <f>+[1]ESF!$G$69</f>
        <v>105722.46</v>
      </c>
      <c r="H68" s="27">
        <f>+[1]ESF!$H$69</f>
        <v>105722.46</v>
      </c>
    </row>
    <row r="69" spans="1:8" x14ac:dyDescent="0.25">
      <c r="A69" s="30" t="s">
        <v>107</v>
      </c>
      <c r="B69" s="3" t="s">
        <v>111</v>
      </c>
      <c r="C69" s="11">
        <v>0</v>
      </c>
      <c r="D69" s="10">
        <v>0</v>
      </c>
      <c r="E69" s="29" t="s">
        <v>109</v>
      </c>
      <c r="F69" s="39" t="s">
        <v>112</v>
      </c>
      <c r="G69" s="12">
        <v>0</v>
      </c>
      <c r="H69" s="27">
        <v>0</v>
      </c>
    </row>
    <row r="70" spans="1:8" x14ac:dyDescent="0.25">
      <c r="A70" s="30" t="s">
        <v>107</v>
      </c>
      <c r="B70" s="3" t="s">
        <v>113</v>
      </c>
      <c r="C70" s="11">
        <v>0</v>
      </c>
      <c r="D70" s="10">
        <v>0</v>
      </c>
      <c r="E70" s="29" t="s">
        <v>109</v>
      </c>
      <c r="F70" s="39" t="s">
        <v>114</v>
      </c>
      <c r="G70" s="12">
        <v>121479440.76000001</v>
      </c>
      <c r="H70" s="27">
        <v>0</v>
      </c>
    </row>
    <row r="71" spans="1:8" s="2" customFormat="1" x14ac:dyDescent="0.25">
      <c r="A71" s="30" t="s">
        <v>107</v>
      </c>
      <c r="B71" s="3" t="s">
        <v>115</v>
      </c>
      <c r="C71" s="11">
        <v>0</v>
      </c>
      <c r="D71" s="10">
        <v>0</v>
      </c>
      <c r="E71" s="14"/>
      <c r="F71" s="39"/>
      <c r="G71" s="12"/>
      <c r="H71" s="27"/>
    </row>
    <row r="72" spans="1:8" x14ac:dyDescent="0.25">
      <c r="A72" s="30"/>
      <c r="B72" s="3" t="s">
        <v>116</v>
      </c>
      <c r="C72" s="11">
        <v>0</v>
      </c>
      <c r="D72" s="10"/>
      <c r="E72" s="40" t="s">
        <v>117</v>
      </c>
      <c r="F72" s="41"/>
      <c r="G72" s="12">
        <f>-8095776.48+[1]ESF!$G$73+[2]ESF!$G$73</f>
        <v>-7543170.790000001</v>
      </c>
      <c r="H72" s="27">
        <f>25129571.5+[1]ESF!$H$73</f>
        <v>25480937.18</v>
      </c>
    </row>
    <row r="73" spans="1:8" x14ac:dyDescent="0.25">
      <c r="A73" s="33" t="s">
        <v>118</v>
      </c>
      <c r="B73" s="3"/>
      <c r="C73" s="11">
        <v>10454.02</v>
      </c>
      <c r="D73" s="10">
        <v>10454.02</v>
      </c>
      <c r="E73" s="29" t="s">
        <v>119</v>
      </c>
      <c r="F73" s="3" t="s">
        <v>120</v>
      </c>
      <c r="G73" s="12">
        <f>-33255640.38+[1]ESF!$G$74+[2]ESF!$G$74</f>
        <v>-32941817.629999999</v>
      </c>
      <c r="H73" s="27">
        <v>0</v>
      </c>
    </row>
    <row r="74" spans="1:8" x14ac:dyDescent="0.25">
      <c r="A74" s="30"/>
      <c r="B74" s="3" t="s">
        <v>121</v>
      </c>
      <c r="C74" s="11">
        <v>0</v>
      </c>
      <c r="D74" s="10">
        <v>0</v>
      </c>
      <c r="E74" s="29" t="s">
        <v>119</v>
      </c>
      <c r="F74" s="3" t="s">
        <v>122</v>
      </c>
      <c r="G74" s="12">
        <f>1013920.45+[1]ESF!$G$75</f>
        <v>1252703.3899999999</v>
      </c>
      <c r="H74" s="27">
        <f>983628.05+[1]ESF!$H$75</f>
        <v>1334993.73</v>
      </c>
    </row>
    <row r="75" spans="1:8" x14ac:dyDescent="0.25">
      <c r="A75" s="30"/>
      <c r="B75" s="71" t="s">
        <v>123</v>
      </c>
      <c r="C75" s="11">
        <v>0</v>
      </c>
      <c r="D75" s="10">
        <v>0</v>
      </c>
      <c r="E75" s="29" t="s">
        <v>119</v>
      </c>
      <c r="F75" s="67" t="s">
        <v>124</v>
      </c>
      <c r="G75" s="12">
        <v>741955.39</v>
      </c>
      <c r="H75" s="27">
        <v>741955.39</v>
      </c>
    </row>
    <row r="76" spans="1:8" x14ac:dyDescent="0.25">
      <c r="A76" s="30"/>
      <c r="B76" s="71" t="s">
        <v>125</v>
      </c>
      <c r="C76" s="11">
        <v>10454.02</v>
      </c>
      <c r="D76" s="10">
        <v>10454.02</v>
      </c>
      <c r="E76" s="34"/>
      <c r="F76" s="67" t="s">
        <v>126</v>
      </c>
      <c r="G76" s="12">
        <v>0</v>
      </c>
      <c r="H76" s="27">
        <v>0</v>
      </c>
    </row>
    <row r="77" spans="1:8" x14ac:dyDescent="0.25">
      <c r="A77" s="30"/>
      <c r="B77" s="71" t="s">
        <v>127</v>
      </c>
      <c r="C77" s="11">
        <v>0</v>
      </c>
      <c r="D77" s="10">
        <v>0</v>
      </c>
      <c r="E77" s="29" t="s">
        <v>119</v>
      </c>
      <c r="F77" s="67" t="s">
        <v>128</v>
      </c>
      <c r="G77" s="12">
        <v>23403988.059999999</v>
      </c>
      <c r="H77" s="27">
        <v>23403988.059999999</v>
      </c>
    </row>
    <row r="78" spans="1:8" x14ac:dyDescent="0.25">
      <c r="A78" s="30"/>
      <c r="B78" s="71" t="s">
        <v>129</v>
      </c>
      <c r="C78" s="11">
        <v>0</v>
      </c>
      <c r="D78" s="10">
        <v>0</v>
      </c>
      <c r="E78" s="29" t="s">
        <v>119</v>
      </c>
      <c r="F78" s="67" t="s">
        <v>130</v>
      </c>
      <c r="G78" s="12">
        <v>0</v>
      </c>
      <c r="H78" s="27">
        <v>0</v>
      </c>
    </row>
    <row r="79" spans="1:8" x14ac:dyDescent="0.25">
      <c r="A79" s="42" t="s">
        <v>131</v>
      </c>
      <c r="B79" s="41"/>
      <c r="C79" s="11">
        <v>0</v>
      </c>
      <c r="D79" s="10">
        <v>0</v>
      </c>
      <c r="E79" s="32"/>
      <c r="F79" s="67"/>
      <c r="G79" s="12"/>
      <c r="H79" s="27"/>
    </row>
    <row r="80" spans="1:8" x14ac:dyDescent="0.25">
      <c r="A80" s="30" t="s">
        <v>107</v>
      </c>
      <c r="B80" s="39" t="s">
        <v>132</v>
      </c>
      <c r="C80" s="11">
        <v>0</v>
      </c>
      <c r="D80" s="10">
        <v>0</v>
      </c>
      <c r="E80" s="32"/>
      <c r="F80" s="67"/>
      <c r="G80" s="12"/>
      <c r="H80" s="27"/>
    </row>
    <row r="81" spans="1:8" x14ac:dyDescent="0.25">
      <c r="A81" s="30" t="s">
        <v>107</v>
      </c>
      <c r="B81" s="39" t="s">
        <v>133</v>
      </c>
      <c r="C81" s="11">
        <v>0</v>
      </c>
      <c r="D81" s="10">
        <v>0</v>
      </c>
      <c r="E81" s="32"/>
      <c r="F81" s="67"/>
      <c r="G81" s="12"/>
      <c r="H81" s="27"/>
    </row>
    <row r="82" spans="1:8" x14ac:dyDescent="0.25">
      <c r="A82" s="30" t="s">
        <v>107</v>
      </c>
      <c r="B82" s="3" t="s">
        <v>134</v>
      </c>
      <c r="C82" s="11">
        <v>0</v>
      </c>
      <c r="D82" s="10">
        <v>0</v>
      </c>
      <c r="E82" s="32"/>
      <c r="F82" s="67"/>
      <c r="G82" s="12"/>
      <c r="H82" s="27"/>
    </row>
    <row r="83" spans="1:8" x14ac:dyDescent="0.25">
      <c r="A83" s="30" t="s">
        <v>107</v>
      </c>
      <c r="B83" s="3" t="s">
        <v>135</v>
      </c>
      <c r="C83" s="11">
        <v>0</v>
      </c>
      <c r="D83" s="10">
        <v>0</v>
      </c>
      <c r="E83" s="32"/>
      <c r="F83" s="67"/>
      <c r="G83" s="12"/>
      <c r="H83" s="27"/>
    </row>
    <row r="84" spans="1:8" x14ac:dyDescent="0.25">
      <c r="A84" s="30" t="s">
        <v>107</v>
      </c>
      <c r="B84" s="3" t="s">
        <v>136</v>
      </c>
      <c r="C84" s="11">
        <v>0</v>
      </c>
      <c r="D84" s="10">
        <v>0</v>
      </c>
      <c r="E84" s="32"/>
      <c r="F84" s="67"/>
      <c r="G84" s="12"/>
      <c r="H84" s="27"/>
    </row>
    <row r="85" spans="1:8" x14ac:dyDescent="0.25">
      <c r="A85" s="28"/>
      <c r="B85" s="3" t="s">
        <v>137</v>
      </c>
      <c r="C85" s="11">
        <v>0</v>
      </c>
      <c r="D85" s="10">
        <v>0</v>
      </c>
      <c r="E85" s="34"/>
      <c r="F85" s="67"/>
      <c r="G85" s="12"/>
      <c r="H85" s="27"/>
    </row>
    <row r="86" spans="1:8" x14ac:dyDescent="0.25">
      <c r="A86" s="28" t="s">
        <v>138</v>
      </c>
      <c r="B86" s="3"/>
      <c r="C86" s="11">
        <v>0</v>
      </c>
      <c r="D86" s="10">
        <v>0</v>
      </c>
      <c r="E86" s="43" t="s">
        <v>139</v>
      </c>
      <c r="F86" s="44"/>
      <c r="G86" s="12">
        <f>113383664.28+[1]ESF!$G$87+[2]ESF!$G$87</f>
        <v>114041992.42999999</v>
      </c>
      <c r="H86" s="27">
        <f>25129571.5+[1]ESF!$H$87</f>
        <v>25586659.640000001</v>
      </c>
    </row>
    <row r="87" spans="1:8" x14ac:dyDescent="0.25">
      <c r="A87" s="42" t="s">
        <v>140</v>
      </c>
      <c r="B87" s="41"/>
      <c r="C87" s="11">
        <v>0</v>
      </c>
      <c r="D87" s="10">
        <v>0</v>
      </c>
      <c r="E87" s="32"/>
      <c r="F87" s="67"/>
      <c r="G87" s="12"/>
      <c r="H87" s="27"/>
    </row>
    <row r="88" spans="1:8" x14ac:dyDescent="0.25">
      <c r="A88" s="51" t="s">
        <v>141</v>
      </c>
      <c r="B88" s="44"/>
      <c r="C88" s="12">
        <f>115801223.62+[1]ESF!$C$89</f>
        <v>115999662.94</v>
      </c>
      <c r="D88" s="10">
        <f>24853604.28+[1]ESF!$D$89</f>
        <v>25052043.600000001</v>
      </c>
      <c r="E88" s="14"/>
      <c r="F88" s="39"/>
      <c r="G88" s="12"/>
      <c r="H88" s="27"/>
    </row>
    <row r="89" spans="1:8" ht="15.75" thickBot="1" x14ac:dyDescent="0.3">
      <c r="A89" s="45" t="s">
        <v>142</v>
      </c>
      <c r="B89" s="46"/>
      <c r="C89" s="35">
        <f>116778507.01+[1]ESF!$C$90+[2]ESF!$C$90</f>
        <v>117454898.73</v>
      </c>
      <c r="D89" s="36">
        <f>29017955.48+[1]ESF!$D$90</f>
        <v>29480721.84</v>
      </c>
      <c r="E89" s="47" t="s">
        <v>143</v>
      </c>
      <c r="F89" s="48"/>
      <c r="G89" s="37">
        <f>116778507.01+[1]ESF!$G$90+[2]ESF!$G$90</f>
        <v>117454898.73</v>
      </c>
      <c r="H89" s="38">
        <f>29017955.48+[1]ESF!$H$90</f>
        <v>29480721.84</v>
      </c>
    </row>
    <row r="90" spans="1:8" s="6" customFormat="1" x14ac:dyDescent="0.25">
      <c r="A90" s="18"/>
      <c r="B90" s="72"/>
      <c r="C90" s="19"/>
      <c r="D90" s="19"/>
      <c r="E90" s="18"/>
      <c r="F90" s="68"/>
      <c r="G90" s="20"/>
      <c r="H90" s="19"/>
    </row>
    <row r="91" spans="1:8" s="6" customFormat="1" x14ac:dyDescent="0.25">
      <c r="A91" s="18"/>
      <c r="B91" s="72"/>
      <c r="C91" s="19"/>
      <c r="D91" s="19"/>
      <c r="E91" s="18"/>
      <c r="F91" s="68"/>
      <c r="G91" s="20"/>
      <c r="H91" s="19"/>
    </row>
    <row r="92" spans="1:8" s="6" customFormat="1" x14ac:dyDescent="0.25">
      <c r="A92" s="18"/>
      <c r="B92" s="72"/>
      <c r="C92" s="19"/>
      <c r="D92" s="19"/>
      <c r="E92" s="18"/>
      <c r="F92" s="68"/>
      <c r="G92" s="20"/>
      <c r="H92" s="19"/>
    </row>
    <row r="93" spans="1:8" s="6" customFormat="1" x14ac:dyDescent="0.25">
      <c r="A93" s="18"/>
      <c r="B93" s="72"/>
      <c r="C93" s="19"/>
      <c r="D93" s="19"/>
      <c r="E93" s="18"/>
      <c r="F93" s="68"/>
      <c r="G93" s="20"/>
      <c r="H93" s="19"/>
    </row>
    <row r="94" spans="1:8" s="6" customFormat="1" x14ac:dyDescent="0.25">
      <c r="A94" s="18"/>
      <c r="B94" s="72"/>
      <c r="C94" s="19"/>
      <c r="D94" s="19"/>
      <c r="E94" s="18"/>
      <c r="F94" s="68"/>
      <c r="G94" s="20"/>
      <c r="H94" s="19"/>
    </row>
    <row r="95" spans="1:8" s="6" customFormat="1" x14ac:dyDescent="0.25">
      <c r="A95" s="18"/>
      <c r="B95" s="72"/>
      <c r="C95" s="19"/>
      <c r="D95" s="19"/>
      <c r="E95" s="18"/>
      <c r="F95" s="68"/>
      <c r="G95" s="20"/>
      <c r="H95" s="19"/>
    </row>
    <row r="96" spans="1:8" s="6" customFormat="1" x14ac:dyDescent="0.25">
      <c r="A96" s="18"/>
      <c r="B96" s="72"/>
      <c r="C96" s="19"/>
      <c r="D96" s="19"/>
      <c r="E96" s="18"/>
      <c r="F96" s="68"/>
      <c r="G96" s="20"/>
      <c r="H96" s="19"/>
    </row>
    <row r="97" spans="1:8" s="6" customFormat="1" x14ac:dyDescent="0.25">
      <c r="A97" s="18"/>
      <c r="B97" s="72"/>
      <c r="C97" s="19"/>
      <c r="D97" s="19"/>
      <c r="E97" s="18"/>
      <c r="F97" s="68"/>
      <c r="G97" s="20"/>
      <c r="H97" s="19"/>
    </row>
    <row r="98" spans="1:8" s="6" customFormat="1" x14ac:dyDescent="0.25">
      <c r="A98" s="18"/>
      <c r="B98" s="72"/>
      <c r="C98" s="19"/>
      <c r="D98" s="19"/>
      <c r="E98" s="18"/>
      <c r="F98" s="68"/>
      <c r="G98" s="20"/>
      <c r="H98" s="19"/>
    </row>
    <row r="99" spans="1:8" s="6" customFormat="1" x14ac:dyDescent="0.25">
      <c r="A99" s="18"/>
      <c r="B99" s="72"/>
      <c r="C99" s="19"/>
      <c r="D99" s="19"/>
      <c r="E99" s="18"/>
      <c r="F99" s="68"/>
      <c r="G99" s="20"/>
      <c r="H99" s="19"/>
    </row>
    <row r="100" spans="1:8" s="6" customFormat="1" x14ac:dyDescent="0.25">
      <c r="A100" s="18"/>
      <c r="B100" s="72"/>
      <c r="C100" s="19"/>
      <c r="D100" s="19"/>
      <c r="E100" s="18"/>
      <c r="F100" s="68"/>
      <c r="G100" s="20"/>
      <c r="H100" s="19"/>
    </row>
    <row r="101" spans="1:8" s="6" customFormat="1" x14ac:dyDescent="0.25">
      <c r="A101" s="18"/>
      <c r="B101" s="72"/>
      <c r="C101" s="19"/>
      <c r="D101" s="19"/>
      <c r="E101" s="18"/>
      <c r="F101" s="68"/>
      <c r="G101" s="20"/>
      <c r="H101" s="19"/>
    </row>
    <row r="102" spans="1:8" s="6" customFormat="1" x14ac:dyDescent="0.25">
      <c r="A102" s="18"/>
      <c r="B102" s="72"/>
      <c r="C102" s="19"/>
      <c r="D102" s="19"/>
      <c r="E102" s="18"/>
      <c r="F102" s="68"/>
      <c r="G102" s="20"/>
      <c r="H102" s="19"/>
    </row>
    <row r="103" spans="1:8" s="6" customFormat="1" x14ac:dyDescent="0.25">
      <c r="A103" s="18"/>
      <c r="B103" s="72"/>
      <c r="C103" s="19"/>
      <c r="D103" s="19"/>
      <c r="E103" s="18"/>
      <c r="F103" s="68"/>
      <c r="G103" s="20"/>
      <c r="H103" s="19"/>
    </row>
    <row r="104" spans="1:8" s="6" customFormat="1" x14ac:dyDescent="0.25">
      <c r="A104" s="18"/>
      <c r="B104" s="72"/>
      <c r="C104" s="19"/>
      <c r="D104" s="19"/>
      <c r="E104" s="18"/>
      <c r="F104" s="68"/>
      <c r="G104" s="20"/>
      <c r="H104" s="19"/>
    </row>
    <row r="107" spans="1:8" x14ac:dyDescent="0.25">
      <c r="B107" s="69" t="s">
        <v>144</v>
      </c>
      <c r="C107" s="58" t="s">
        <v>145</v>
      </c>
      <c r="D107" s="58"/>
      <c r="F107" s="69" t="s">
        <v>146</v>
      </c>
      <c r="G107" s="56" t="s">
        <v>147</v>
      </c>
      <c r="H107" s="56"/>
    </row>
    <row r="108" spans="1:8" x14ac:dyDescent="0.25">
      <c r="B108" s="70" t="s">
        <v>148</v>
      </c>
      <c r="C108" s="59" t="s">
        <v>149</v>
      </c>
      <c r="D108" s="59"/>
      <c r="F108" s="70" t="s">
        <v>150</v>
      </c>
      <c r="G108" s="57" t="s">
        <v>151</v>
      </c>
      <c r="H108" s="57"/>
    </row>
    <row r="110" spans="1:8" x14ac:dyDescent="0.25">
      <c r="A110" s="1" t="s">
        <v>152</v>
      </c>
    </row>
  </sheetData>
  <mergeCells count="44">
    <mergeCell ref="G107:H107"/>
    <mergeCell ref="G108:H108"/>
    <mergeCell ref="C107:D107"/>
    <mergeCell ref="C108:D108"/>
    <mergeCell ref="A1:H1"/>
    <mergeCell ref="A2:H2"/>
    <mergeCell ref="A3:H3"/>
    <mergeCell ref="A8:B8"/>
    <mergeCell ref="A6:B6"/>
    <mergeCell ref="A5:B5"/>
    <mergeCell ref="E8:F8"/>
    <mergeCell ref="A16:B16"/>
    <mergeCell ref="A57:B57"/>
    <mergeCell ref="E6:F6"/>
    <mergeCell ref="E5:F5"/>
    <mergeCell ref="E7:F7"/>
    <mergeCell ref="E24:F24"/>
    <mergeCell ref="A39:B39"/>
    <mergeCell ref="E31:F31"/>
    <mergeCell ref="A37:B37"/>
    <mergeCell ref="A24:B24"/>
    <mergeCell ref="A34:B34"/>
    <mergeCell ref="E18:F18"/>
    <mergeCell ref="E20:F20"/>
    <mergeCell ref="E29:F29"/>
    <mergeCell ref="E39:F39"/>
    <mergeCell ref="A89:B89"/>
    <mergeCell ref="E89:F89"/>
    <mergeCell ref="A79:B79"/>
    <mergeCell ref="E86:F86"/>
    <mergeCell ref="E66:F66"/>
    <mergeCell ref="A88:B88"/>
    <mergeCell ref="E72:F72"/>
    <mergeCell ref="A87:B87"/>
    <mergeCell ref="E55:F56"/>
    <mergeCell ref="E64:F64"/>
    <mergeCell ref="E62:F62"/>
    <mergeCell ref="E41:F41"/>
    <mergeCell ref="A41:B41"/>
    <mergeCell ref="E42:F42"/>
    <mergeCell ref="E46:F46"/>
    <mergeCell ref="A42:B42"/>
    <mergeCell ref="A49:B49"/>
    <mergeCell ref="E50:F50"/>
  </mergeCells>
  <pageMargins left="0.31496062992125984" right="0.19685039370078741" top="0.43307086614173229" bottom="0.47244094488188981" header="0.19685039370078741" footer="0.15748031496062992"/>
  <pageSetup scale="60" orientation="landscape" r:id="rId1"/>
  <headerFooter>
    <oddFooter xml:space="preserve">&amp;C&amp;P de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ESF</vt:lpstr>
      <vt:lpstr>ESF!Área_de_impresión</vt:lpstr>
      <vt:lpstr>ESF!Títulos_a_imprimir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2022-03-11T16:16:55Z</cp:lastPrinted>
  <dcterms:created xsi:type="dcterms:W3CDTF">2011-11-15T16:09:46Z</dcterms:created>
  <dcterms:modified xsi:type="dcterms:W3CDTF">2022-03-29T16:07:59Z</dcterms:modified>
</cp:coreProperties>
</file>