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Estados Financieros  Madero 2021\"/>
    </mc:Choice>
  </mc:AlternateContent>
  <bookViews>
    <workbookView xWindow="0" yWindow="0" windowWidth="28800" windowHeight="11805"/>
  </bookViews>
  <sheets>
    <sheet name="RAA" sheetId="6" r:id="rId1"/>
  </sheets>
  <externalReferences>
    <externalReference r:id="rId2"/>
    <externalReference r:id="rId3"/>
  </externalReferences>
  <definedNames>
    <definedName name="_xlnm.Print_Area" localSheetId="0">RAA!$A$1:$G$140</definedName>
    <definedName name="_xlnm.Print_Titles" localSheetId="0">RAA!$6:$6</definedName>
  </definedNames>
  <calcPr calcId="152511"/>
</workbook>
</file>

<file path=xl/calcChain.xml><?xml version="1.0" encoding="utf-8"?>
<calcChain xmlns="http://schemas.openxmlformats.org/spreadsheetml/2006/main">
  <c r="G37" i="6" l="1"/>
  <c r="G32" i="6"/>
  <c r="G25" i="6"/>
  <c r="G18" i="6"/>
  <c r="G12" i="6"/>
  <c r="G10" i="6"/>
  <c r="G9" i="6"/>
  <c r="G8" i="6"/>
  <c r="F74" i="6"/>
  <c r="F72" i="6"/>
  <c r="F69" i="6"/>
  <c r="F68" i="6"/>
  <c r="F48" i="6"/>
  <c r="F37" i="6"/>
  <c r="F32" i="6"/>
  <c r="F25" i="6"/>
  <c r="F18" i="6"/>
  <c r="F12" i="6"/>
  <c r="F10" i="6"/>
  <c r="F9" i="6"/>
  <c r="F8" i="6"/>
  <c r="E25" i="6"/>
  <c r="E21" i="6"/>
  <c r="E20" i="6"/>
  <c r="E18" i="6"/>
  <c r="E12" i="6"/>
  <c r="E10" i="6"/>
  <c r="E9" i="6"/>
  <c r="E8" i="6"/>
  <c r="D37" i="6"/>
  <c r="D32" i="6"/>
  <c r="D25" i="6"/>
  <c r="D20" i="6"/>
  <c r="D18" i="6"/>
  <c r="D12" i="6"/>
  <c r="D10" i="6"/>
  <c r="D9" i="6"/>
  <c r="D8" i="6"/>
  <c r="C74" i="6"/>
  <c r="C72" i="6"/>
  <c r="C48" i="6"/>
  <c r="C37" i="6"/>
  <c r="C32" i="6"/>
  <c r="C25" i="6"/>
  <c r="C18" i="6"/>
  <c r="C12" i="6"/>
  <c r="C10" i="6"/>
  <c r="C9" i="6"/>
  <c r="C8" i="6"/>
</calcChain>
</file>

<file path=xl/sharedStrings.xml><?xml version="1.0" encoding="utf-8"?>
<sst xmlns="http://schemas.openxmlformats.org/spreadsheetml/2006/main" count="210" uniqueCount="210">
  <si>
    <t>DEL 31 DE DICIEMBRE DEL 2020 AL 31  DE DICIEMBRE DEL 2021</t>
  </si>
  <si>
    <t>(en miles de pesos)</t>
  </si>
  <si>
    <t>Cuenta Contable</t>
  </si>
  <si>
    <t>Saldo Inicial  (SI)                                1</t>
  </si>
  <si>
    <t>Cargos del    Periodo                             2</t>
  </si>
  <si>
    <t>Abonos del Periodo                                              3</t>
  </si>
  <si>
    <t>Saldo Final          (SF)                              4 (1+2-3)</t>
  </si>
  <si>
    <t>Flujo del Periodo (SI-SF)                    (1-4)</t>
  </si>
  <si>
    <t>ACTIVO</t>
  </si>
  <si>
    <t xml:space="preserve">   ACTIVO CIRCULANTE</t>
  </si>
  <si>
    <t>1.1.1</t>
  </si>
  <si>
    <t>Efectivo y Equivalentes</t>
  </si>
  <si>
    <t>1.1.1.1</t>
  </si>
  <si>
    <t>Efectivo</t>
  </si>
  <si>
    <t>1.1.1.2</t>
  </si>
  <si>
    <t>Bancos/Tesorería</t>
  </si>
  <si>
    <t>1.1.1.3</t>
  </si>
  <si>
    <t>Bancos/Dependencias y Otros</t>
  </si>
  <si>
    <t>1.1.1.4</t>
  </si>
  <si>
    <t>Inversiones Temporales (Hasta 3 meses)</t>
  </si>
  <si>
    <t>1.1.1.5</t>
  </si>
  <si>
    <t>Fondos con Afectación Específica</t>
  </si>
  <si>
    <t>1.1.1.6</t>
  </si>
  <si>
    <t>Depósitos de Fondos de Terceros en Garantía y/o Administración</t>
  </si>
  <si>
    <t>1.1.1.9</t>
  </si>
  <si>
    <t>Otros Efectivos y Equivalentes</t>
  </si>
  <si>
    <t>1.1.2</t>
  </si>
  <si>
    <t>Derechos a Recibir Efectivo o Equivalentes</t>
  </si>
  <si>
    <t>1.1.2.1</t>
  </si>
  <si>
    <t>Inversiones Financieras de Corto Plazo</t>
  </si>
  <si>
    <t>1.1.2.2</t>
  </si>
  <si>
    <t>Cuentas por Cobrar a Corto Plazo</t>
  </si>
  <si>
    <t>1.1.2.3</t>
  </si>
  <si>
    <t>Deudores Diversos por Cobrar a Corto Plazo</t>
  </si>
  <si>
    <t>1.1.2.4</t>
  </si>
  <si>
    <t>Ingresos por Recuperar a Corto Plazo</t>
  </si>
  <si>
    <t>1.1.2.5</t>
  </si>
  <si>
    <t>Deudores por Anticipos de la Tesorería a Corto Plazo</t>
  </si>
  <si>
    <t>1.1.2.6</t>
  </si>
  <si>
    <t>Prestamos Otorgados a Corto Plazo</t>
  </si>
  <si>
    <t>1.1.2.9</t>
  </si>
  <si>
    <t>Otros Derechos a Recibir Efectivo o Equivalentes a Corto Plazo</t>
  </si>
  <si>
    <t>1.1.3</t>
  </si>
  <si>
    <t>Derechos a Recibir Bienes o Servicios</t>
  </si>
  <si>
    <t>1.1.3.1</t>
  </si>
  <si>
    <t>Anticipo a Proveedores por Adquisición de Bienes y Prestación de Servicios a Corto Plazo</t>
  </si>
  <si>
    <t>1.1.3.2</t>
  </si>
  <si>
    <t>Anticipo a Proveedores por Adquisición de Bienes Inmuebles y Muebles a Corto Plazo</t>
  </si>
  <si>
    <t>1.1.3.3</t>
  </si>
  <si>
    <t>Anticipo a Proveedores por Adquisición de Bienes Intangibles a Corto Plazo</t>
  </si>
  <si>
    <t>1.1.3.4</t>
  </si>
  <si>
    <t>Anticipo a Contratistas por Obras Públicas a Corto Plazo</t>
  </si>
  <si>
    <t>1.1.3.9</t>
  </si>
  <si>
    <t>Otros Derechos a Recibir Bienes o Servicios a Corto Plazo</t>
  </si>
  <si>
    <t>1.1.4</t>
  </si>
  <si>
    <t>Inventarios</t>
  </si>
  <si>
    <t>1.1.4.1</t>
  </si>
  <si>
    <t>Inventario de Mercancias para Venta</t>
  </si>
  <si>
    <t>1.1.4.2</t>
  </si>
  <si>
    <t>Inventario de Mercancias Terminadas</t>
  </si>
  <si>
    <t>1.1.4.3</t>
  </si>
  <si>
    <t>Inventario de Mercancias en Proceso de Elaboración</t>
  </si>
  <si>
    <t>1.1.4.4</t>
  </si>
  <si>
    <t>Inventario de Materias Primas, Materiales y Suministros para Producción</t>
  </si>
  <si>
    <t>1.1.4.5</t>
  </si>
  <si>
    <t>Bienes en Transito</t>
  </si>
  <si>
    <t>1.1.5</t>
  </si>
  <si>
    <t>Almacenes</t>
  </si>
  <si>
    <t>1.1.5.1</t>
  </si>
  <si>
    <t>Almacén de Materiales y Suministros de Consumo</t>
  </si>
  <si>
    <t>1.1.6</t>
  </si>
  <si>
    <t>Estimación por Pérdida o Deterioro de Activos Circulantes</t>
  </si>
  <si>
    <t>1.1.6.1</t>
  </si>
  <si>
    <t>Estimaciones para Cuentas Incobrables por Derechos a Recibir Efectivo o Equivalentes</t>
  </si>
  <si>
    <t>1.1.6.2</t>
  </si>
  <si>
    <t>Estimación por Deterioro de Inventarios</t>
  </si>
  <si>
    <t>1.1.9</t>
  </si>
  <si>
    <t>Otros Activos Circulantes</t>
  </si>
  <si>
    <t>1.1.9.1</t>
  </si>
  <si>
    <t>Valores en Garantía</t>
  </si>
  <si>
    <t>1.1.9.2</t>
  </si>
  <si>
    <t>Bienes en Garantía (Excluye Depósitos de Fondos)</t>
  </si>
  <si>
    <t>1.1.9.3</t>
  </si>
  <si>
    <t>Bienes Derivados de Embargos, Decomisos, Aseguramientos y Dación en Pago</t>
  </si>
  <si>
    <t>ACTIVO NO CIRCULANTE</t>
  </si>
  <si>
    <t>1.2.1</t>
  </si>
  <si>
    <t>Inversiones Financieras a Largo Plazo</t>
  </si>
  <si>
    <t>1.2.1.1</t>
  </si>
  <si>
    <t>Inversiones a Largo Plazo</t>
  </si>
  <si>
    <t>1.2.1.2</t>
  </si>
  <si>
    <t>Titulos y Valores a Largo Plazo</t>
  </si>
  <si>
    <t>1.2.1.3</t>
  </si>
  <si>
    <t>Fideicomisos, Mandatos y Contratos Análogos</t>
  </si>
  <si>
    <t>1.2.1.4</t>
  </si>
  <si>
    <t>Participaciones y Aportaciones de Capital</t>
  </si>
  <si>
    <t>1.2.2</t>
  </si>
  <si>
    <t>Derechos a Recibir Efectivo o Equivalentes a Largo Plazo</t>
  </si>
  <si>
    <t>1.2.2.1</t>
  </si>
  <si>
    <t>Documentos por Cobrar a Largo Plazo</t>
  </si>
  <si>
    <t>1.2.2.2</t>
  </si>
  <si>
    <t>Deudores Diversos a Largo Plazo</t>
  </si>
  <si>
    <t>1.2.2.3</t>
  </si>
  <si>
    <t>Ingresos por Recuperar a Largo Plazo</t>
  </si>
  <si>
    <t>1.2.2.4</t>
  </si>
  <si>
    <t>Prestamos Otorgados a Largo Plazo</t>
  </si>
  <si>
    <t>1.2.2.9</t>
  </si>
  <si>
    <t>Otros Derechos a Recibir Efectivo o Equivalentes a Largo Plazo</t>
  </si>
  <si>
    <t>1.2.3</t>
  </si>
  <si>
    <t>Bienes Inmuebles, Infraestructura y Construcciones en Proceso</t>
  </si>
  <si>
    <t>1.2.3.1</t>
  </si>
  <si>
    <t>Terrenos</t>
  </si>
  <si>
    <t>1.2.3.2</t>
  </si>
  <si>
    <t>Viviendas</t>
  </si>
  <si>
    <t>1.2.3.3</t>
  </si>
  <si>
    <t>Edificios no Residenciales</t>
  </si>
  <si>
    <t>1.2.3.4</t>
  </si>
  <si>
    <t>Infraestructura</t>
  </si>
  <si>
    <t>1.2.3.5</t>
  </si>
  <si>
    <t>Construcciones en Proceso en Bienes de Dominio Público</t>
  </si>
  <si>
    <t>1.2.3.6</t>
  </si>
  <si>
    <t>Construcciones en Proceso en Bienes Propios</t>
  </si>
  <si>
    <t>1.2.3.9</t>
  </si>
  <si>
    <t>Otros Inmuebles</t>
  </si>
  <si>
    <t>1.2.4</t>
  </si>
  <si>
    <t>Bienes Muebles</t>
  </si>
  <si>
    <t>1.2.4.1</t>
  </si>
  <si>
    <t>Mobiliario y Equipo de Administración</t>
  </si>
  <si>
    <t>1.2.4.2</t>
  </si>
  <si>
    <t>Mobiliario y Equipo Educacional y Recreativo</t>
  </si>
  <si>
    <t>1.2.4.3</t>
  </si>
  <si>
    <t>Equipo e Instrumental Médico y de Laboratorio</t>
  </si>
  <si>
    <t>1.2.4.4</t>
  </si>
  <si>
    <t>Equipo de Transporte</t>
  </si>
  <si>
    <t>1.2.4.5</t>
  </si>
  <si>
    <t>Equipo de Defensa y Seguridad</t>
  </si>
  <si>
    <t>1.2.4.6</t>
  </si>
  <si>
    <t>Maquinaria, Otros Equipos y Herramientas</t>
  </si>
  <si>
    <t>1.2.4.7</t>
  </si>
  <si>
    <t>Colecciones, Obras de Arte y Objetos Valiosos</t>
  </si>
  <si>
    <t>1.2.4.8</t>
  </si>
  <si>
    <t>Activos Biológicos</t>
  </si>
  <si>
    <t>1.2.5</t>
  </si>
  <si>
    <t>Activos Intangibles</t>
  </si>
  <si>
    <t>1.2.5.1</t>
  </si>
  <si>
    <t>Software</t>
  </si>
  <si>
    <t>1.2.5.2</t>
  </si>
  <si>
    <t>Patentes, Marcas y Derechos</t>
  </si>
  <si>
    <t>1.2.5.3</t>
  </si>
  <si>
    <t>Conseciones y Franquicias</t>
  </si>
  <si>
    <t>1.2.5.4</t>
  </si>
  <si>
    <t>Licencias</t>
  </si>
  <si>
    <t>1.2.5.9</t>
  </si>
  <si>
    <t>Otros Activos Intangibles</t>
  </si>
  <si>
    <t>1.2.6</t>
  </si>
  <si>
    <t>Depreciación, Deterioro y Amortización Acumulada de Bienes</t>
  </si>
  <si>
    <t>1.2.6.1</t>
  </si>
  <si>
    <t>Depreciación Acumulada de Bienes Inmuebles</t>
  </si>
  <si>
    <t>1.2.6.2</t>
  </si>
  <si>
    <t>Depreciación Acumulada de Infraestructura</t>
  </si>
  <si>
    <t>1.2.6.3</t>
  </si>
  <si>
    <t>Depreciación Acumulada de Bienes Muebles</t>
  </si>
  <si>
    <t>1.2.6.4</t>
  </si>
  <si>
    <t>Deterioro Acumulado de activos Biológicos</t>
  </si>
  <si>
    <t>1.2.6.5</t>
  </si>
  <si>
    <t>Amortización Acumulada de Activos Intangibles</t>
  </si>
  <si>
    <t>1.2.7</t>
  </si>
  <si>
    <t>Activos Diferidos</t>
  </si>
  <si>
    <t>1.2.7.1</t>
  </si>
  <si>
    <t>Estudios, Formulación y Evaluación de Proyectos</t>
  </si>
  <si>
    <t>1.2.7.2</t>
  </si>
  <si>
    <t>Derechos sobre Bienes en Regimen de Arrendamiento Financiero</t>
  </si>
  <si>
    <t>1.2.7.3</t>
  </si>
  <si>
    <t>Gastos Pagados por Adelantado a Largo Plazo</t>
  </si>
  <si>
    <t>1.2.7.4</t>
  </si>
  <si>
    <t>Anticipos a Largo Plazo</t>
  </si>
  <si>
    <t>1.2.7.5</t>
  </si>
  <si>
    <t>Beneficios al Retiro de Empleados Pagados por Adelantado</t>
  </si>
  <si>
    <t>1.2.7.9</t>
  </si>
  <si>
    <t>Otros Activos Diferidos</t>
  </si>
  <si>
    <t>1.2.8</t>
  </si>
  <si>
    <t>Estimación por Pérdida o Deterioro de Activos no Circulantes</t>
  </si>
  <si>
    <t>1.2.8.1</t>
  </si>
  <si>
    <t>Estimaciones por Pérdida de Cuentas Incobrables de Documentos por Cobrar a Largo Plazo</t>
  </si>
  <si>
    <t>1.2.8.2</t>
  </si>
  <si>
    <t>Estimaciones por Pérdida de Cuentas Incobrables de Deudores Diversos por Cobrar a Largo Plazo</t>
  </si>
  <si>
    <t>1.2.8.3</t>
  </si>
  <si>
    <t>Estimaciones por Pérdida de Cuentas Incobrables de Ingresos por Cobrar a Largo Plazo</t>
  </si>
  <si>
    <t>1.2.8.4</t>
  </si>
  <si>
    <t>Estimaciones por Pérdida de Cuentas Incobrables de Préstamos Otorgados a Largo Plazo</t>
  </si>
  <si>
    <t>1.2.8.9</t>
  </si>
  <si>
    <t>Estimaciones por Pérdida de Otras Cuentas Incobrables a Largo Plazo</t>
  </si>
  <si>
    <t>1.2.9</t>
  </si>
  <si>
    <t>Otros Activos no Circulantes</t>
  </si>
  <si>
    <t>1.2.9.1</t>
  </si>
  <si>
    <t>Bienes en Concesión</t>
  </si>
  <si>
    <t>1.2.9.2</t>
  </si>
  <si>
    <t>Bienes en Arrendamiento Financiero</t>
  </si>
  <si>
    <t>1.2.9.3</t>
  </si>
  <si>
    <t>Bienes en Comodato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</si>
  <si>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</si>
  <si>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</si>
  <si>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</si>
  <si>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</si>
  <si>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</si>
  <si>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</si>
  <si>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</si>
  <si>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</si>
  <si>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</si>
  <si>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MUNICIPIO DE MADERO, MICHOACÁN  Y ORGANISMOS DESCENTRALIZADOS</t>
  </si>
  <si>
    <t>REPORTE ANALÍTICO DEL ACTIVO CONSOLIDADOS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</si>
</sst>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right" vertical="center" wrapText="1"/>
    </xf>
    <xf numFmtId="4" fontId="0" fillId="0" borderId="0" xfId="0" applyNumberFormat="1" applyAlignment="1">
      <alignment horizontal="right"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horizontal="right" vertical="center" wrapText="1"/>
    </xf>
    <xf numFmtId="43" fontId="3" fillId="0" borderId="2" xfId="1" applyFont="1" applyBorder="1" applyAlignment="1">
      <alignment horizontal="right" vertical="center"/>
    </xf>
    <xf numFmtId="43" fontId="2" fillId="0" borderId="2" xfId="1" applyBorder="1" applyAlignment="1">
      <alignment horizontal="right" vertical="center" wrapText="1"/>
    </xf>
    <xf numFmtId="43" fontId="2" fillId="0" borderId="2" xfId="1" applyBorder="1" applyAlignment="1">
      <alignment horizontal="right" vertical="center"/>
    </xf>
    <xf numFmtId="0" fontId="0" fillId="0" borderId="2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vertical="center" wrapText="1"/>
    </xf>
    <xf numFmtId="43" fontId="3" fillId="0" borderId="3" xfId="1" applyFont="1" applyBorder="1" applyAlignment="1">
      <alignment horizontal="right" vertical="center" wrapText="1"/>
    </xf>
    <xf numFmtId="43" fontId="3" fillId="0" borderId="3" xfId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4" fontId="3" fillId="2" borderId="13" xfId="0" applyNumberFormat="1" applyFont="1" applyFill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16" xfId="0" applyFont="1" applyBorder="1" applyAlignment="1">
      <alignment horizontal="right" vertical="center"/>
    </xf>
    <xf numFmtId="43" fontId="3" fillId="0" borderId="17" xfId="1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43" fontId="3" fillId="0" borderId="19" xfId="1" applyFon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43" fontId="2" fillId="0" borderId="19" xfId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43" fontId="2" fillId="0" borderId="21" xfId="1" applyBorder="1" applyAlignment="1">
      <alignment horizontal="right" vertical="center" wrapText="1"/>
    </xf>
    <xf numFmtId="43" fontId="2" fillId="0" borderId="21" xfId="1" applyBorder="1" applyAlignment="1">
      <alignment horizontal="right" vertical="center"/>
    </xf>
    <xf numFmtId="43" fontId="2" fillId="0" borderId="22" xfId="1" applyBorder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OOSAPAS/e)%20Estado%20Analitico_del_Activo%20OOSAP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esktop/ESTADOS%20FINANCIEROS%202021%20IMPLAN/e)%20Estado%20Analitico%20del%20Ac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A"/>
    </sheetNames>
    <sheetDataSet>
      <sheetData sheetId="0">
        <row r="8">
          <cell r="C8">
            <v>462766.36</v>
          </cell>
          <cell r="D8">
            <v>1932826.84</v>
          </cell>
          <cell r="E8">
            <v>1719201.83</v>
          </cell>
          <cell r="F8">
            <v>676391.37</v>
          </cell>
          <cell r="G8">
            <v>-213625.01</v>
          </cell>
        </row>
        <row r="9">
          <cell r="C9">
            <v>264327.03999999998</v>
          </cell>
          <cell r="D9">
            <v>1932826.84</v>
          </cell>
          <cell r="E9">
            <v>1719201.83</v>
          </cell>
          <cell r="F9">
            <v>477952.05</v>
          </cell>
          <cell r="G9">
            <v>-213625.01</v>
          </cell>
        </row>
        <row r="10">
          <cell r="C10">
            <v>57150.54</v>
          </cell>
          <cell r="D10">
            <v>1792893.32</v>
          </cell>
          <cell r="E10">
            <v>1547816.57</v>
          </cell>
          <cell r="F10">
            <v>302227.28999999998</v>
          </cell>
          <cell r="G10">
            <v>-245076.75</v>
          </cell>
        </row>
        <row r="12">
          <cell r="C12">
            <v>57150.54</v>
          </cell>
          <cell r="D12">
            <v>1792893.32</v>
          </cell>
          <cell r="E12">
            <v>1547816.57</v>
          </cell>
          <cell r="F12">
            <v>302227.28999999998</v>
          </cell>
          <cell r="G12">
            <v>-245076.75</v>
          </cell>
        </row>
        <row r="18">
          <cell r="C18">
            <v>188754.09</v>
          </cell>
          <cell r="D18">
            <v>114649.04</v>
          </cell>
          <cell r="E18">
            <v>171385.26</v>
          </cell>
          <cell r="F18">
            <v>132017.87</v>
          </cell>
          <cell r="G18">
            <v>56736.22</v>
          </cell>
        </row>
        <row r="20">
          <cell r="D20">
            <v>2000</v>
          </cell>
          <cell r="E20">
            <v>2000</v>
          </cell>
        </row>
        <row r="25">
          <cell r="C25">
            <v>188754.09</v>
          </cell>
          <cell r="D25">
            <v>112649.04</v>
          </cell>
          <cell r="E25">
            <v>169385.26</v>
          </cell>
          <cell r="F25">
            <v>132017.87</v>
          </cell>
          <cell r="G25">
            <v>56736.22</v>
          </cell>
        </row>
        <row r="32">
          <cell r="C32">
            <v>18422.41</v>
          </cell>
          <cell r="D32">
            <v>25284.48</v>
          </cell>
          <cell r="F32">
            <v>43706.89</v>
          </cell>
          <cell r="G32">
            <v>-25284.48</v>
          </cell>
        </row>
        <row r="37">
          <cell r="C37">
            <v>18422.41</v>
          </cell>
          <cell r="D37">
            <v>25284.48</v>
          </cell>
          <cell r="F37">
            <v>43706.89</v>
          </cell>
          <cell r="G37">
            <v>-25284.48</v>
          </cell>
        </row>
        <row r="48">
          <cell r="C48">
            <v>198439.32</v>
          </cell>
          <cell r="F48">
            <v>198439.32</v>
          </cell>
        </row>
        <row r="68">
          <cell r="F68">
            <v>198439.32</v>
          </cell>
        </row>
        <row r="69">
          <cell r="F69">
            <v>6593.97</v>
          </cell>
        </row>
        <row r="72">
          <cell r="C72">
            <v>189086.73</v>
          </cell>
          <cell r="F72">
            <v>189086.73</v>
          </cell>
        </row>
        <row r="74">
          <cell r="C74">
            <v>2758.62</v>
          </cell>
          <cell r="F74">
            <v>2758.62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A"/>
    </sheetNames>
    <sheetDataSet>
      <sheetData sheetId="0">
        <row r="8">
          <cell r="E8">
            <v>201274.36</v>
          </cell>
          <cell r="F8">
            <v>0.35</v>
          </cell>
          <cell r="G8">
            <v>-0.35</v>
          </cell>
        </row>
        <row r="9">
          <cell r="E9">
            <v>201274.36</v>
          </cell>
          <cell r="F9">
            <v>0.35</v>
          </cell>
          <cell r="G9">
            <v>-0.35</v>
          </cell>
        </row>
        <row r="10">
          <cell r="E10">
            <v>200641.36</v>
          </cell>
          <cell r="F10">
            <v>0.35</v>
          </cell>
          <cell r="G10">
            <v>-0.35</v>
          </cell>
        </row>
        <row r="12">
          <cell r="E12">
            <v>200641.36</v>
          </cell>
          <cell r="F12">
            <v>0.35</v>
          </cell>
          <cell r="G12">
            <v>-0.35</v>
          </cell>
        </row>
        <row r="18">
          <cell r="E18">
            <v>633</v>
          </cell>
        </row>
        <row r="21">
          <cell r="E21">
            <v>633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8"/>
  <sheetViews>
    <sheetView showGridLines="0" tabSelected="1" view="pageBreakPreview" topLeftCell="A61" zoomScaleNormal="100" zoomScaleSheetLayoutView="100" workbookViewId="0">
      <selection activeCell="F111" sqref="F111"/>
    </sheetView>
  </sheetViews>
  <sheetFormatPr baseColWidth="10" defaultColWidth="11" defaultRowHeight="15" x14ac:dyDescent="0.25"/>
  <cols>
    <col min="1" max="1" width="7.7109375" style="3" customWidth="1"/>
    <col min="2" max="2" width="61.140625" style="4" customWidth="1"/>
    <col min="3" max="3" width="24.5703125" style="5" customWidth="1"/>
    <col min="4" max="7" width="24.5703125" style="6" customWidth="1"/>
    <col min="8" max="8" width="11" style="1" customWidth="1"/>
    <col min="9" max="16384" width="11" style="1"/>
  </cols>
  <sheetData>
    <row r="1" spans="1:7" x14ac:dyDescent="0.25">
      <c r="A1" s="44" t="s">
        <v>208</v>
      </c>
      <c r="B1" s="45"/>
      <c r="C1" s="45"/>
      <c r="D1" s="45"/>
      <c r="E1" s="45"/>
      <c r="F1" s="45"/>
      <c r="G1" s="46"/>
    </row>
    <row r="2" spans="1:7" x14ac:dyDescent="0.25">
      <c r="A2" s="47" t="s">
        <v>209</v>
      </c>
      <c r="B2" s="48"/>
      <c r="C2" s="48"/>
      <c r="D2" s="48"/>
      <c r="E2" s="48"/>
      <c r="F2" s="48"/>
      <c r="G2" s="49"/>
    </row>
    <row r="3" spans="1:7" x14ac:dyDescent="0.25">
      <c r="A3" s="47" t="s">
        <v>0</v>
      </c>
      <c r="B3" s="48"/>
      <c r="C3" s="48"/>
      <c r="D3" s="48"/>
      <c r="E3" s="48"/>
      <c r="F3" s="48"/>
      <c r="G3" s="49"/>
    </row>
    <row r="4" spans="1:7" ht="15.75" thickBot="1" x14ac:dyDescent="0.3">
      <c r="A4" s="50" t="s">
        <v>1</v>
      </c>
      <c r="B4" s="51"/>
      <c r="C4" s="51"/>
      <c r="D4" s="51"/>
      <c r="E4" s="51"/>
      <c r="F4" s="51"/>
      <c r="G4" s="52"/>
    </row>
    <row r="5" spans="1:7" ht="15.75" thickBot="1" x14ac:dyDescent="0.3"/>
    <row r="6" spans="1:7" ht="30" x14ac:dyDescent="0.25">
      <c r="A6" s="53" t="s">
        <v>2</v>
      </c>
      <c r="B6" s="54"/>
      <c r="C6" s="22" t="s">
        <v>3</v>
      </c>
      <c r="D6" s="22" t="s">
        <v>4</v>
      </c>
      <c r="E6" s="22" t="s">
        <v>5</v>
      </c>
      <c r="F6" s="22" t="s">
        <v>6</v>
      </c>
      <c r="G6" s="23" t="s">
        <v>7</v>
      </c>
    </row>
    <row r="7" spans="1:7" x14ac:dyDescent="0.25">
      <c r="A7" s="37"/>
      <c r="B7" s="38"/>
      <c r="C7" s="24"/>
      <c r="D7" s="24"/>
      <c r="E7" s="24"/>
      <c r="F7" s="24"/>
      <c r="G7" s="25"/>
    </row>
    <row r="8" spans="1:7" x14ac:dyDescent="0.25">
      <c r="A8" s="26">
        <v>1</v>
      </c>
      <c r="B8" s="15" t="s">
        <v>8</v>
      </c>
      <c r="C8" s="16">
        <f>29017955.48+[1]RAA!$C$8</f>
        <v>29480721.84</v>
      </c>
      <c r="D8" s="17">
        <f>311700430.25+[1]RAA!$D$8</f>
        <v>313633257.08999997</v>
      </c>
      <c r="E8" s="17">
        <f>223939878.72+[1]RAA!$E$8+[2]RAA!$E$8</f>
        <v>225860354.91000003</v>
      </c>
      <c r="F8" s="17">
        <f>116778507.01+[1]RAA!$F$8+[2]RAA!$F$8</f>
        <v>117454898.73</v>
      </c>
      <c r="G8" s="27">
        <f>-87760551.53+[1]RAA!$G$8+[2]RAA!$G$8</f>
        <v>-87974176.890000001</v>
      </c>
    </row>
    <row r="9" spans="1:7" x14ac:dyDescent="0.25">
      <c r="A9" s="28">
        <v>1.1000000000000001</v>
      </c>
      <c r="B9" s="7" t="s">
        <v>9</v>
      </c>
      <c r="C9" s="8">
        <f>4164351.2+[1]RAA!$C$9</f>
        <v>4428678.24</v>
      </c>
      <c r="D9" s="9">
        <f>130304098.99+[1]RAA!$D$9</f>
        <v>132236925.83</v>
      </c>
      <c r="E9" s="9">
        <f>133491166.8+[1]RAA!$E$9+[2]RAA!$E$9</f>
        <v>135411642.99000001</v>
      </c>
      <c r="F9" s="9">
        <f>977283.39+[1]RAA!$F$9+[2]RAA!$F$9</f>
        <v>1455235.79</v>
      </c>
      <c r="G9" s="29">
        <f>3187067.81+[1]RAA!$G$9+[2]RAA!$G$9</f>
        <v>2973442.4499999997</v>
      </c>
    </row>
    <row r="10" spans="1:7" s="2" customFormat="1" x14ac:dyDescent="0.25">
      <c r="A10" s="30" t="s">
        <v>10</v>
      </c>
      <c r="B10" s="13" t="s">
        <v>11</v>
      </c>
      <c r="C10" s="8">
        <f>2806168.77+[1]RAA!$C$10</f>
        <v>2863319.31</v>
      </c>
      <c r="D10" s="9">
        <f>118242731.43+[1]RAA!$D$10</f>
        <v>120035624.75</v>
      </c>
      <c r="E10" s="9">
        <f>120541076.43+[1]RAA!$E$10+[2]RAA!$E$10</f>
        <v>122289534.36</v>
      </c>
      <c r="F10" s="9">
        <f>507823.77+[1]RAA!$F$10+[2]RAA!$F$10</f>
        <v>810051.41</v>
      </c>
      <c r="G10" s="29">
        <f>2298345+[1]RAA!$G$10+[2]RAA!$G$10</f>
        <v>2053267.9</v>
      </c>
    </row>
    <row r="11" spans="1:7" x14ac:dyDescent="0.25">
      <c r="A11" s="30" t="s">
        <v>12</v>
      </c>
      <c r="B11" s="13" t="s">
        <v>13</v>
      </c>
      <c r="C11" s="10">
        <v>0</v>
      </c>
      <c r="D11" s="11">
        <v>0</v>
      </c>
      <c r="E11" s="11">
        <v>0</v>
      </c>
      <c r="F11" s="11">
        <v>0</v>
      </c>
      <c r="G11" s="31">
        <v>0</v>
      </c>
    </row>
    <row r="12" spans="1:7" x14ac:dyDescent="0.25">
      <c r="A12" s="30" t="s">
        <v>14</v>
      </c>
      <c r="B12" s="13" t="s">
        <v>15</v>
      </c>
      <c r="C12" s="10">
        <f>2806168.77+[1]RAA!$C$12</f>
        <v>2863319.31</v>
      </c>
      <c r="D12" s="11">
        <f>118242731.43+[1]RAA!$D$12</f>
        <v>120035624.75</v>
      </c>
      <c r="E12" s="11">
        <f>120541076.43++[1]RAA!$E$12+[2]RAA!$E$12</f>
        <v>122289534.36</v>
      </c>
      <c r="F12" s="11">
        <f>507823.77+[1]RAA!$F$12+[2]RAA!$F$12</f>
        <v>810051.41</v>
      </c>
      <c r="G12" s="31">
        <f>2298345+[1]RAA!$G$12+[2]RAA!$G$12</f>
        <v>2053267.9</v>
      </c>
    </row>
    <row r="13" spans="1:7" x14ac:dyDescent="0.25">
      <c r="A13" s="30" t="s">
        <v>16</v>
      </c>
      <c r="B13" s="13" t="s">
        <v>17</v>
      </c>
      <c r="C13" s="10">
        <v>0</v>
      </c>
      <c r="D13" s="11">
        <v>0</v>
      </c>
      <c r="E13" s="11">
        <v>0</v>
      </c>
      <c r="F13" s="11">
        <v>0</v>
      </c>
      <c r="G13" s="31">
        <v>0</v>
      </c>
    </row>
    <row r="14" spans="1:7" x14ac:dyDescent="0.25">
      <c r="A14" s="30" t="s">
        <v>18</v>
      </c>
      <c r="B14" s="13" t="s">
        <v>19</v>
      </c>
      <c r="C14" s="10">
        <v>0</v>
      </c>
      <c r="D14" s="11">
        <v>0</v>
      </c>
      <c r="E14" s="11">
        <v>0</v>
      </c>
      <c r="F14" s="11">
        <v>0</v>
      </c>
      <c r="G14" s="31">
        <v>0</v>
      </c>
    </row>
    <row r="15" spans="1:7" x14ac:dyDescent="0.25">
      <c r="A15" s="30" t="s">
        <v>20</v>
      </c>
      <c r="B15" s="13" t="s">
        <v>21</v>
      </c>
      <c r="C15" s="10">
        <v>0</v>
      </c>
      <c r="D15" s="11">
        <v>0</v>
      </c>
      <c r="E15" s="11">
        <v>0</v>
      </c>
      <c r="F15" s="11">
        <v>0</v>
      </c>
      <c r="G15" s="31">
        <v>0</v>
      </c>
    </row>
    <row r="16" spans="1:7" x14ac:dyDescent="0.25">
      <c r="A16" s="30" t="s">
        <v>22</v>
      </c>
      <c r="B16" s="12" t="s">
        <v>23</v>
      </c>
      <c r="C16" s="10">
        <v>0</v>
      </c>
      <c r="D16" s="11">
        <v>0</v>
      </c>
      <c r="E16" s="11">
        <v>0</v>
      </c>
      <c r="F16" s="11">
        <v>0</v>
      </c>
      <c r="G16" s="31">
        <v>0</v>
      </c>
    </row>
    <row r="17" spans="1:7" x14ac:dyDescent="0.25">
      <c r="A17" s="30" t="s">
        <v>24</v>
      </c>
      <c r="B17" s="13" t="s">
        <v>25</v>
      </c>
      <c r="C17" s="10">
        <v>0</v>
      </c>
      <c r="D17" s="11">
        <v>0</v>
      </c>
      <c r="E17" s="11">
        <v>0</v>
      </c>
      <c r="F17" s="11">
        <v>0</v>
      </c>
      <c r="G17" s="31">
        <v>0</v>
      </c>
    </row>
    <row r="18" spans="1:7" s="2" customFormat="1" x14ac:dyDescent="0.25">
      <c r="A18" s="30" t="s">
        <v>26</v>
      </c>
      <c r="B18" s="12" t="s">
        <v>27</v>
      </c>
      <c r="C18" s="8">
        <f>16660.15+[1]RAA!$C$18</f>
        <v>205414.24</v>
      </c>
      <c r="D18" s="9">
        <f>3398027.14+[1]RAA!$D$18</f>
        <v>3512676.18</v>
      </c>
      <c r="E18" s="9">
        <f>3003519.17+[1]RAA!$E$18+[2]RAA!$E$18</f>
        <v>3175537.4299999997</v>
      </c>
      <c r="F18" s="9">
        <f>411168.12+[1]RAA!$F$18</f>
        <v>543185.99</v>
      </c>
      <c r="G18" s="29">
        <f>-394507.97+[1]RAA!$G$18</f>
        <v>-337771.75</v>
      </c>
    </row>
    <row r="19" spans="1:7" x14ac:dyDescent="0.25">
      <c r="A19" s="30" t="s">
        <v>28</v>
      </c>
      <c r="B19" s="12" t="s">
        <v>29</v>
      </c>
      <c r="C19" s="10">
        <v>0</v>
      </c>
      <c r="D19" s="11">
        <v>0</v>
      </c>
      <c r="E19" s="11">
        <v>0</v>
      </c>
      <c r="F19" s="11">
        <v>0</v>
      </c>
      <c r="G19" s="31">
        <v>0</v>
      </c>
    </row>
    <row r="20" spans="1:7" x14ac:dyDescent="0.25">
      <c r="A20" s="30" t="s">
        <v>30</v>
      </c>
      <c r="B20" s="12" t="s">
        <v>31</v>
      </c>
      <c r="C20" s="10">
        <v>0</v>
      </c>
      <c r="D20" s="11">
        <f>2304714.46+[1]RAA!$D$20</f>
        <v>2306714.46</v>
      </c>
      <c r="E20" s="11">
        <f>2304714.46+[1]RAA!$E$20</f>
        <v>2306714.46</v>
      </c>
      <c r="F20" s="11">
        <v>0</v>
      </c>
      <c r="G20" s="31">
        <v>0</v>
      </c>
    </row>
    <row r="21" spans="1:7" x14ac:dyDescent="0.25">
      <c r="A21" s="30" t="s">
        <v>32</v>
      </c>
      <c r="B21" s="12" t="s">
        <v>33</v>
      </c>
      <c r="C21" s="10">
        <v>4444.6400000000003</v>
      </c>
      <c r="D21" s="11">
        <v>949137.69</v>
      </c>
      <c r="E21" s="11">
        <f>604833.71+[2]RAA!$E$21</f>
        <v>605466.71</v>
      </c>
      <c r="F21" s="11">
        <v>348748.62</v>
      </c>
      <c r="G21" s="31">
        <v>-344303.98</v>
      </c>
    </row>
    <row r="22" spans="1:7" x14ac:dyDescent="0.25">
      <c r="A22" s="30" t="s">
        <v>34</v>
      </c>
      <c r="B22" s="12" t="s">
        <v>35</v>
      </c>
      <c r="C22" s="10">
        <v>0</v>
      </c>
      <c r="D22" s="11">
        <v>0</v>
      </c>
      <c r="E22" s="11">
        <v>0</v>
      </c>
      <c r="F22" s="11">
        <v>0</v>
      </c>
      <c r="G22" s="31">
        <v>0</v>
      </c>
    </row>
    <row r="23" spans="1:7" x14ac:dyDescent="0.25">
      <c r="A23" s="30" t="s">
        <v>36</v>
      </c>
      <c r="B23" s="12" t="s">
        <v>37</v>
      </c>
      <c r="C23" s="10">
        <v>0</v>
      </c>
      <c r="D23" s="11">
        <v>0</v>
      </c>
      <c r="E23" s="11">
        <v>0</v>
      </c>
      <c r="F23" s="11">
        <v>0</v>
      </c>
      <c r="G23" s="31">
        <v>0</v>
      </c>
    </row>
    <row r="24" spans="1:7" x14ac:dyDescent="0.25">
      <c r="A24" s="30" t="s">
        <v>38</v>
      </c>
      <c r="B24" s="12" t="s">
        <v>39</v>
      </c>
      <c r="C24" s="10">
        <v>0</v>
      </c>
      <c r="D24" s="11">
        <v>0</v>
      </c>
      <c r="E24" s="11">
        <v>0</v>
      </c>
      <c r="F24" s="11">
        <v>0</v>
      </c>
      <c r="G24" s="31">
        <v>0</v>
      </c>
    </row>
    <row r="25" spans="1:7" x14ac:dyDescent="0.25">
      <c r="A25" s="30" t="s">
        <v>40</v>
      </c>
      <c r="B25" s="12" t="s">
        <v>41</v>
      </c>
      <c r="C25" s="10">
        <f>12215.51+[1]RAA!$C$25</f>
        <v>200969.60000000001</v>
      </c>
      <c r="D25" s="11">
        <f>144174.99+[1]RAA!$D$25</f>
        <v>256824.02999999997</v>
      </c>
      <c r="E25" s="11">
        <f>93971+[1]RAA!$E$25</f>
        <v>263356.26</v>
      </c>
      <c r="F25" s="11">
        <f>62419.5+[1]RAA!$F$25</f>
        <v>194437.37</v>
      </c>
      <c r="G25" s="31">
        <f>-50203.99+[1]RAA!$G$25</f>
        <v>6532.2300000000032</v>
      </c>
    </row>
    <row r="26" spans="1:7" s="2" customFormat="1" x14ac:dyDescent="0.25">
      <c r="A26" s="30" t="s">
        <v>42</v>
      </c>
      <c r="B26" s="12" t="s">
        <v>43</v>
      </c>
      <c r="C26" s="8">
        <v>49330</v>
      </c>
      <c r="D26" s="9">
        <v>8507524.1199999992</v>
      </c>
      <c r="E26" s="9">
        <v>8498562.6199999992</v>
      </c>
      <c r="F26" s="9">
        <v>58291.5</v>
      </c>
      <c r="G26" s="29">
        <v>-8961.5</v>
      </c>
    </row>
    <row r="27" spans="1:7" ht="30" x14ac:dyDescent="0.25">
      <c r="A27" s="30" t="s">
        <v>44</v>
      </c>
      <c r="B27" s="12" t="s">
        <v>45</v>
      </c>
      <c r="C27" s="10">
        <v>49330</v>
      </c>
      <c r="D27" s="11">
        <v>376469.84</v>
      </c>
      <c r="E27" s="11">
        <v>367508.34</v>
      </c>
      <c r="F27" s="11">
        <v>58291.5</v>
      </c>
      <c r="G27" s="31">
        <v>-8961.5</v>
      </c>
    </row>
    <row r="28" spans="1:7" ht="30" x14ac:dyDescent="0.25">
      <c r="A28" s="30" t="s">
        <v>46</v>
      </c>
      <c r="B28" s="12" t="s">
        <v>47</v>
      </c>
      <c r="C28" s="10">
        <v>0</v>
      </c>
      <c r="D28" s="11">
        <v>0</v>
      </c>
      <c r="E28" s="11">
        <v>0</v>
      </c>
      <c r="F28" s="11">
        <v>0</v>
      </c>
      <c r="G28" s="31">
        <v>0</v>
      </c>
    </row>
    <row r="29" spans="1:7" ht="30" x14ac:dyDescent="0.25">
      <c r="A29" s="30" t="s">
        <v>48</v>
      </c>
      <c r="B29" s="12" t="s">
        <v>49</v>
      </c>
      <c r="C29" s="10">
        <v>0</v>
      </c>
      <c r="D29" s="11">
        <v>0</v>
      </c>
      <c r="E29" s="11">
        <v>0</v>
      </c>
      <c r="F29" s="11">
        <v>0</v>
      </c>
      <c r="G29" s="31">
        <v>0</v>
      </c>
    </row>
    <row r="30" spans="1:7" x14ac:dyDescent="0.25">
      <c r="A30" s="30" t="s">
        <v>50</v>
      </c>
      <c r="B30" s="12" t="s">
        <v>51</v>
      </c>
      <c r="C30" s="10">
        <v>0</v>
      </c>
      <c r="D30" s="11">
        <v>8131054.2800000003</v>
      </c>
      <c r="E30" s="11">
        <v>8131054.2800000003</v>
      </c>
      <c r="F30" s="11">
        <v>0</v>
      </c>
      <c r="G30" s="31">
        <v>0</v>
      </c>
    </row>
    <row r="31" spans="1:7" x14ac:dyDescent="0.25">
      <c r="A31" s="30" t="s">
        <v>52</v>
      </c>
      <c r="B31" s="12" t="s">
        <v>53</v>
      </c>
      <c r="C31" s="10">
        <v>0</v>
      </c>
      <c r="D31" s="11">
        <v>0</v>
      </c>
      <c r="E31" s="11">
        <v>0</v>
      </c>
      <c r="F31" s="11">
        <v>0</v>
      </c>
      <c r="G31" s="31">
        <v>0</v>
      </c>
    </row>
    <row r="32" spans="1:7" x14ac:dyDescent="0.25">
      <c r="A32" s="30" t="s">
        <v>54</v>
      </c>
      <c r="B32" s="12" t="s">
        <v>55</v>
      </c>
      <c r="C32" s="10">
        <f>1292192.28+[1]RAA!$C$32</f>
        <v>1310614.69</v>
      </c>
      <c r="D32" s="11">
        <f>155816.3+[1]RAA!$D$32</f>
        <v>181100.78</v>
      </c>
      <c r="E32" s="11">
        <v>1448008.58</v>
      </c>
      <c r="F32" s="11">
        <f>+[1]RAA!$F$32</f>
        <v>43706.89</v>
      </c>
      <c r="G32" s="31">
        <f>1292192.28+[1]RAA!$G$32</f>
        <v>1266907.8</v>
      </c>
    </row>
    <row r="33" spans="1:7" x14ac:dyDescent="0.25">
      <c r="A33" s="30" t="s">
        <v>56</v>
      </c>
      <c r="B33" s="13" t="s">
        <v>57</v>
      </c>
      <c r="C33" s="10">
        <v>0</v>
      </c>
      <c r="D33" s="11">
        <v>0</v>
      </c>
      <c r="E33" s="11">
        <v>0</v>
      </c>
      <c r="F33" s="11">
        <v>0</v>
      </c>
      <c r="G33" s="31">
        <v>0</v>
      </c>
    </row>
    <row r="34" spans="1:7" x14ac:dyDescent="0.25">
      <c r="A34" s="30" t="s">
        <v>58</v>
      </c>
      <c r="B34" s="13" t="s">
        <v>59</v>
      </c>
      <c r="C34" s="10">
        <v>0</v>
      </c>
      <c r="D34" s="11">
        <v>0</v>
      </c>
      <c r="E34" s="11">
        <v>0</v>
      </c>
      <c r="F34" s="11">
        <v>0</v>
      </c>
      <c r="G34" s="31">
        <v>0</v>
      </c>
    </row>
    <row r="35" spans="1:7" x14ac:dyDescent="0.25">
      <c r="A35" s="30" t="s">
        <v>60</v>
      </c>
      <c r="B35" s="13" t="s">
        <v>61</v>
      </c>
      <c r="C35" s="10">
        <v>0</v>
      </c>
      <c r="D35" s="11">
        <v>0</v>
      </c>
      <c r="E35" s="11">
        <v>0</v>
      </c>
      <c r="F35" s="11">
        <v>0</v>
      </c>
      <c r="G35" s="31">
        <v>0</v>
      </c>
    </row>
    <row r="36" spans="1:7" ht="30" x14ac:dyDescent="0.25">
      <c r="A36" s="30" t="s">
        <v>62</v>
      </c>
      <c r="B36" s="13" t="s">
        <v>63</v>
      </c>
      <c r="C36" s="10">
        <v>0</v>
      </c>
      <c r="D36" s="11">
        <v>0</v>
      </c>
      <c r="E36" s="11">
        <v>0</v>
      </c>
      <c r="F36" s="11">
        <v>0</v>
      </c>
      <c r="G36" s="31">
        <v>0</v>
      </c>
    </row>
    <row r="37" spans="1:7" x14ac:dyDescent="0.25">
      <c r="A37" s="30" t="s">
        <v>64</v>
      </c>
      <c r="B37" s="13" t="s">
        <v>65</v>
      </c>
      <c r="C37" s="10">
        <f>1292192.28+[1]RAA!$C$37</f>
        <v>1310614.69</v>
      </c>
      <c r="D37" s="11">
        <f>155816.3+[1]RAA!$D$37</f>
        <v>181100.78</v>
      </c>
      <c r="E37" s="11">
        <v>1448008.58</v>
      </c>
      <c r="F37" s="11">
        <f>+[1]RAA!$F$37</f>
        <v>43706.89</v>
      </c>
      <c r="G37" s="31">
        <f>1292192.28+[1]RAA!$G$37</f>
        <v>1266907.8</v>
      </c>
    </row>
    <row r="38" spans="1:7" s="2" customFormat="1" x14ac:dyDescent="0.25">
      <c r="A38" s="30" t="s">
        <v>66</v>
      </c>
      <c r="B38" s="13" t="s">
        <v>67</v>
      </c>
      <c r="C38" s="8">
        <v>0</v>
      </c>
      <c r="D38" s="9">
        <v>0</v>
      </c>
      <c r="E38" s="9">
        <v>0</v>
      </c>
      <c r="F38" s="9">
        <v>0</v>
      </c>
      <c r="G38" s="29">
        <v>0</v>
      </c>
    </row>
    <row r="39" spans="1:7" x14ac:dyDescent="0.25">
      <c r="A39" s="30" t="s">
        <v>68</v>
      </c>
      <c r="B39" s="12" t="s">
        <v>69</v>
      </c>
      <c r="C39" s="10">
        <v>0</v>
      </c>
      <c r="D39" s="11">
        <v>0</v>
      </c>
      <c r="E39" s="11">
        <v>0</v>
      </c>
      <c r="F39" s="11">
        <v>0</v>
      </c>
      <c r="G39" s="31">
        <v>0</v>
      </c>
    </row>
    <row r="40" spans="1:7" s="2" customFormat="1" x14ac:dyDescent="0.25">
      <c r="A40" s="30" t="s">
        <v>70</v>
      </c>
      <c r="B40" s="12" t="s">
        <v>71</v>
      </c>
      <c r="C40" s="8">
        <v>0</v>
      </c>
      <c r="D40" s="9">
        <v>0</v>
      </c>
      <c r="E40" s="9">
        <v>0</v>
      </c>
      <c r="F40" s="9">
        <v>0</v>
      </c>
      <c r="G40" s="29">
        <v>0</v>
      </c>
    </row>
    <row r="41" spans="1:7" ht="30" x14ac:dyDescent="0.25">
      <c r="A41" s="30" t="s">
        <v>72</v>
      </c>
      <c r="B41" s="12" t="s">
        <v>73</v>
      </c>
      <c r="C41" s="10">
        <v>0</v>
      </c>
      <c r="D41" s="11">
        <v>0</v>
      </c>
      <c r="E41" s="11">
        <v>0</v>
      </c>
      <c r="F41" s="11">
        <v>0</v>
      </c>
      <c r="G41" s="31">
        <v>0</v>
      </c>
    </row>
    <row r="42" spans="1:7" x14ac:dyDescent="0.25">
      <c r="A42" s="30" t="s">
        <v>74</v>
      </c>
      <c r="B42" s="12" t="s">
        <v>75</v>
      </c>
      <c r="C42" s="10">
        <v>0</v>
      </c>
      <c r="D42" s="11">
        <v>0</v>
      </c>
      <c r="E42" s="11">
        <v>0</v>
      </c>
      <c r="F42" s="11">
        <v>0</v>
      </c>
      <c r="G42" s="31">
        <v>0</v>
      </c>
    </row>
    <row r="43" spans="1:7" s="2" customFormat="1" x14ac:dyDescent="0.25">
      <c r="A43" s="30" t="s">
        <v>76</v>
      </c>
      <c r="B43" s="13" t="s">
        <v>77</v>
      </c>
      <c r="C43" s="8">
        <v>0</v>
      </c>
      <c r="D43" s="9">
        <v>0</v>
      </c>
      <c r="E43" s="9">
        <v>0</v>
      </c>
      <c r="F43" s="9">
        <v>0</v>
      </c>
      <c r="G43" s="29">
        <v>0</v>
      </c>
    </row>
    <row r="44" spans="1:7" s="2" customFormat="1" x14ac:dyDescent="0.25">
      <c r="A44" s="30" t="s">
        <v>78</v>
      </c>
      <c r="B44" s="13" t="s">
        <v>79</v>
      </c>
      <c r="C44" s="8">
        <v>0</v>
      </c>
      <c r="D44" s="9">
        <v>0</v>
      </c>
      <c r="E44" s="9">
        <v>0</v>
      </c>
      <c r="F44" s="9">
        <v>0</v>
      </c>
      <c r="G44" s="29">
        <v>0</v>
      </c>
    </row>
    <row r="45" spans="1:7" s="2" customFormat="1" x14ac:dyDescent="0.25">
      <c r="A45" s="30" t="s">
        <v>80</v>
      </c>
      <c r="B45" s="13" t="s">
        <v>81</v>
      </c>
      <c r="C45" s="8">
        <v>0</v>
      </c>
      <c r="D45" s="9">
        <v>0</v>
      </c>
      <c r="E45" s="9">
        <v>0</v>
      </c>
      <c r="F45" s="9">
        <v>0</v>
      </c>
      <c r="G45" s="29">
        <v>0</v>
      </c>
    </row>
    <row r="46" spans="1:7" ht="30" x14ac:dyDescent="0.25">
      <c r="A46" s="30" t="s">
        <v>82</v>
      </c>
      <c r="B46" s="12" t="s">
        <v>83</v>
      </c>
      <c r="C46" s="10">
        <v>0</v>
      </c>
      <c r="D46" s="11">
        <v>0</v>
      </c>
      <c r="E46" s="11">
        <v>0</v>
      </c>
      <c r="F46" s="11">
        <v>0</v>
      </c>
      <c r="G46" s="31">
        <v>0</v>
      </c>
    </row>
    <row r="47" spans="1:7" x14ac:dyDescent="0.25">
      <c r="A47" s="30"/>
      <c r="B47" s="13"/>
      <c r="C47" s="10"/>
      <c r="D47" s="11"/>
      <c r="E47" s="11"/>
      <c r="F47" s="11"/>
      <c r="G47" s="31"/>
    </row>
    <row r="48" spans="1:7" x14ac:dyDescent="0.25">
      <c r="A48" s="28">
        <v>1.2</v>
      </c>
      <c r="B48" s="7" t="s">
        <v>84</v>
      </c>
      <c r="C48" s="8">
        <f>24853604.28+[1]RAA!$C$48</f>
        <v>25052043.600000001</v>
      </c>
      <c r="D48" s="9">
        <v>181396331.25999999</v>
      </c>
      <c r="E48" s="9">
        <v>90448711.920000002</v>
      </c>
      <c r="F48" s="9">
        <f>115801223.62+[1]RAA!$F$48</f>
        <v>115999662.94</v>
      </c>
      <c r="G48" s="29">
        <v>-90947619.340000004</v>
      </c>
    </row>
    <row r="49" spans="1:7" s="2" customFormat="1" x14ac:dyDescent="0.25">
      <c r="A49" s="30" t="s">
        <v>85</v>
      </c>
      <c r="B49" s="12" t="s">
        <v>86</v>
      </c>
      <c r="C49" s="8">
        <v>0</v>
      </c>
      <c r="D49" s="9">
        <v>0</v>
      </c>
      <c r="E49" s="9">
        <v>0</v>
      </c>
      <c r="F49" s="9">
        <v>0</v>
      </c>
      <c r="G49" s="29">
        <v>0</v>
      </c>
    </row>
    <row r="50" spans="1:7" x14ac:dyDescent="0.25">
      <c r="A50" s="30" t="s">
        <v>87</v>
      </c>
      <c r="B50" s="13" t="s">
        <v>88</v>
      </c>
      <c r="C50" s="10">
        <v>0</v>
      </c>
      <c r="D50" s="11">
        <v>0</v>
      </c>
      <c r="E50" s="11">
        <v>0</v>
      </c>
      <c r="F50" s="11">
        <v>0</v>
      </c>
      <c r="G50" s="31">
        <v>0</v>
      </c>
    </row>
    <row r="51" spans="1:7" x14ac:dyDescent="0.25">
      <c r="A51" s="30" t="s">
        <v>89</v>
      </c>
      <c r="B51" s="13" t="s">
        <v>90</v>
      </c>
      <c r="C51" s="10">
        <v>0</v>
      </c>
      <c r="D51" s="11">
        <v>0</v>
      </c>
      <c r="E51" s="11">
        <v>0</v>
      </c>
      <c r="F51" s="11">
        <v>0</v>
      </c>
      <c r="G51" s="31">
        <v>0</v>
      </c>
    </row>
    <row r="52" spans="1:7" x14ac:dyDescent="0.25">
      <c r="A52" s="30" t="s">
        <v>91</v>
      </c>
      <c r="B52" s="13" t="s">
        <v>92</v>
      </c>
      <c r="C52" s="10">
        <v>0</v>
      </c>
      <c r="D52" s="11">
        <v>0</v>
      </c>
      <c r="E52" s="11">
        <v>0</v>
      </c>
      <c r="F52" s="11">
        <v>0</v>
      </c>
      <c r="G52" s="31">
        <v>0</v>
      </c>
    </row>
    <row r="53" spans="1:7" x14ac:dyDescent="0.25">
      <c r="A53" s="30" t="s">
        <v>93</v>
      </c>
      <c r="B53" s="13" t="s">
        <v>94</v>
      </c>
      <c r="C53" s="10">
        <v>0</v>
      </c>
      <c r="D53" s="11">
        <v>0</v>
      </c>
      <c r="E53" s="11">
        <v>0</v>
      </c>
      <c r="F53" s="11">
        <v>0</v>
      </c>
      <c r="G53" s="31">
        <v>0</v>
      </c>
    </row>
    <row r="54" spans="1:7" s="2" customFormat="1" x14ac:dyDescent="0.25">
      <c r="A54" s="30" t="s">
        <v>95</v>
      </c>
      <c r="B54" s="12" t="s">
        <v>96</v>
      </c>
      <c r="C54" s="8">
        <v>0</v>
      </c>
      <c r="D54" s="9">
        <v>0</v>
      </c>
      <c r="E54" s="9">
        <v>0</v>
      </c>
      <c r="F54" s="9">
        <v>0</v>
      </c>
      <c r="G54" s="29">
        <v>0</v>
      </c>
    </row>
    <row r="55" spans="1:7" x14ac:dyDescent="0.25">
      <c r="A55" s="30" t="s">
        <v>97</v>
      </c>
      <c r="B55" s="12" t="s">
        <v>98</v>
      </c>
      <c r="C55" s="10">
        <v>0</v>
      </c>
      <c r="D55" s="11">
        <v>0</v>
      </c>
      <c r="E55" s="11">
        <v>0</v>
      </c>
      <c r="F55" s="11">
        <v>0</v>
      </c>
      <c r="G55" s="31">
        <v>0</v>
      </c>
    </row>
    <row r="56" spans="1:7" x14ac:dyDescent="0.25">
      <c r="A56" s="30" t="s">
        <v>99</v>
      </c>
      <c r="B56" s="12" t="s">
        <v>100</v>
      </c>
      <c r="C56" s="10">
        <v>0</v>
      </c>
      <c r="D56" s="11">
        <v>0</v>
      </c>
      <c r="E56" s="11">
        <v>0</v>
      </c>
      <c r="F56" s="11">
        <v>0</v>
      </c>
      <c r="G56" s="31">
        <v>0</v>
      </c>
    </row>
    <row r="57" spans="1:7" x14ac:dyDescent="0.25">
      <c r="A57" s="30" t="s">
        <v>101</v>
      </c>
      <c r="B57" s="12" t="s">
        <v>102</v>
      </c>
      <c r="C57" s="10">
        <v>0</v>
      </c>
      <c r="D57" s="11">
        <v>0</v>
      </c>
      <c r="E57" s="11">
        <v>0</v>
      </c>
      <c r="F57" s="11">
        <v>0</v>
      </c>
      <c r="G57" s="31">
        <v>0</v>
      </c>
    </row>
    <row r="58" spans="1:7" x14ac:dyDescent="0.25">
      <c r="A58" s="30" t="s">
        <v>103</v>
      </c>
      <c r="B58" s="12" t="s">
        <v>104</v>
      </c>
      <c r="C58" s="10">
        <v>0</v>
      </c>
      <c r="D58" s="11">
        <v>0</v>
      </c>
      <c r="E58" s="11">
        <v>0</v>
      </c>
      <c r="F58" s="11">
        <v>0</v>
      </c>
      <c r="G58" s="31">
        <v>0</v>
      </c>
    </row>
    <row r="59" spans="1:7" x14ac:dyDescent="0.25">
      <c r="A59" s="30" t="s">
        <v>105</v>
      </c>
      <c r="B59" s="12" t="s">
        <v>106</v>
      </c>
      <c r="C59" s="10">
        <v>0</v>
      </c>
      <c r="D59" s="11">
        <v>0</v>
      </c>
      <c r="E59" s="11">
        <v>0</v>
      </c>
      <c r="F59" s="11">
        <v>0</v>
      </c>
      <c r="G59" s="31">
        <v>0</v>
      </c>
    </row>
    <row r="60" spans="1:7" s="2" customFormat="1" x14ac:dyDescent="0.25">
      <c r="A60" s="30" t="s">
        <v>107</v>
      </c>
      <c r="B60" s="12" t="s">
        <v>108</v>
      </c>
      <c r="C60" s="8">
        <v>17110159.34</v>
      </c>
      <c r="D60" s="9">
        <v>170223769.96000001</v>
      </c>
      <c r="E60" s="9">
        <v>82694812.959999993</v>
      </c>
      <c r="F60" s="9">
        <v>104639116.34</v>
      </c>
      <c r="G60" s="29">
        <v>-87528957</v>
      </c>
    </row>
    <row r="61" spans="1:7" x14ac:dyDescent="0.25">
      <c r="A61" s="30" t="s">
        <v>109</v>
      </c>
      <c r="B61" s="13" t="s">
        <v>110</v>
      </c>
      <c r="C61" s="10">
        <v>3931000</v>
      </c>
      <c r="D61" s="11">
        <v>15864514</v>
      </c>
      <c r="E61" s="11">
        <v>3915000</v>
      </c>
      <c r="F61" s="11">
        <v>15880514</v>
      </c>
      <c r="G61" s="31">
        <v>-11949514</v>
      </c>
    </row>
    <row r="62" spans="1:7" x14ac:dyDescent="0.25">
      <c r="A62" s="30" t="s">
        <v>111</v>
      </c>
      <c r="B62" s="13" t="s">
        <v>112</v>
      </c>
      <c r="C62" s="10">
        <v>0</v>
      </c>
      <c r="D62" s="11">
        <v>7070000</v>
      </c>
      <c r="E62" s="11">
        <v>0</v>
      </c>
      <c r="F62" s="11">
        <v>7070000</v>
      </c>
      <c r="G62" s="31">
        <v>-7070000</v>
      </c>
    </row>
    <row r="63" spans="1:7" x14ac:dyDescent="0.25">
      <c r="A63" s="30" t="s">
        <v>113</v>
      </c>
      <c r="B63" s="13" t="s">
        <v>114</v>
      </c>
      <c r="C63" s="10">
        <v>7429159.3399999999</v>
      </c>
      <c r="D63" s="11">
        <v>33198855</v>
      </c>
      <c r="E63" s="11">
        <v>7339000</v>
      </c>
      <c r="F63" s="11">
        <v>33289014.34</v>
      </c>
      <c r="G63" s="31">
        <v>-25859855</v>
      </c>
    </row>
    <row r="64" spans="1:7" x14ac:dyDescent="0.25">
      <c r="A64" s="30" t="s">
        <v>115</v>
      </c>
      <c r="B64" s="13" t="s">
        <v>116</v>
      </c>
      <c r="C64" s="10">
        <v>450000</v>
      </c>
      <c r="D64" s="11">
        <v>48399588</v>
      </c>
      <c r="E64" s="11">
        <v>450000</v>
      </c>
      <c r="F64" s="11">
        <v>48399588</v>
      </c>
      <c r="G64" s="31">
        <v>-47949588</v>
      </c>
    </row>
    <row r="65" spans="1:7" x14ac:dyDescent="0.25">
      <c r="A65" s="30" t="s">
        <v>117</v>
      </c>
      <c r="B65" s="12" t="s">
        <v>118</v>
      </c>
      <c r="C65" s="10">
        <v>0</v>
      </c>
      <c r="D65" s="11">
        <v>65690812.960000001</v>
      </c>
      <c r="E65" s="11">
        <v>65690812.960000001</v>
      </c>
      <c r="F65" s="11">
        <v>0</v>
      </c>
      <c r="G65" s="31">
        <v>0</v>
      </c>
    </row>
    <row r="66" spans="1:7" x14ac:dyDescent="0.25">
      <c r="A66" s="30" t="s">
        <v>119</v>
      </c>
      <c r="B66" s="12" t="s">
        <v>120</v>
      </c>
      <c r="C66" s="10">
        <v>0</v>
      </c>
      <c r="D66" s="11">
        <v>0</v>
      </c>
      <c r="E66" s="11">
        <v>0</v>
      </c>
      <c r="F66" s="11">
        <v>0</v>
      </c>
      <c r="G66" s="31">
        <v>0</v>
      </c>
    </row>
    <row r="67" spans="1:7" x14ac:dyDescent="0.25">
      <c r="A67" s="30" t="s">
        <v>121</v>
      </c>
      <c r="B67" s="12" t="s">
        <v>122</v>
      </c>
      <c r="C67" s="10">
        <v>5300000</v>
      </c>
      <c r="D67" s="11">
        <v>0</v>
      </c>
      <c r="E67" s="11">
        <v>5300000</v>
      </c>
      <c r="F67" s="11">
        <v>0</v>
      </c>
      <c r="G67" s="31">
        <v>5300000</v>
      </c>
    </row>
    <row r="68" spans="1:7" s="2" customFormat="1" x14ac:dyDescent="0.25">
      <c r="A68" s="30" t="s">
        <v>123</v>
      </c>
      <c r="B68" s="13" t="s">
        <v>124</v>
      </c>
      <c r="C68" s="8">
        <v>7753898.96</v>
      </c>
      <c r="D68" s="9">
        <v>11172561.300000001</v>
      </c>
      <c r="E68" s="9">
        <v>7753898.96</v>
      </c>
      <c r="F68" s="9">
        <f>11172561.3+[1]RAA!$F$68</f>
        <v>11371000.620000001</v>
      </c>
      <c r="G68" s="29">
        <v>-3418662.34</v>
      </c>
    </row>
    <row r="69" spans="1:7" x14ac:dyDescent="0.25">
      <c r="A69" s="30" t="s">
        <v>125</v>
      </c>
      <c r="B69" s="12" t="s">
        <v>126</v>
      </c>
      <c r="C69" s="10">
        <v>1105723.48</v>
      </c>
      <c r="D69" s="11">
        <v>1295089.19</v>
      </c>
      <c r="E69" s="11">
        <v>1105723.48</v>
      </c>
      <c r="F69" s="11">
        <f>1295089.19+[1]RAA!$F$69</f>
        <v>1301683.1599999999</v>
      </c>
      <c r="G69" s="31">
        <v>-189365.71</v>
      </c>
    </row>
    <row r="70" spans="1:7" x14ac:dyDescent="0.25">
      <c r="A70" s="30" t="s">
        <v>127</v>
      </c>
      <c r="B70" s="12" t="s">
        <v>128</v>
      </c>
      <c r="C70" s="10">
        <v>75814.600000000006</v>
      </c>
      <c r="D70" s="11">
        <v>73600</v>
      </c>
      <c r="E70" s="11">
        <v>75814.600000000006</v>
      </c>
      <c r="F70" s="11">
        <v>73600</v>
      </c>
      <c r="G70" s="31">
        <v>2214.6</v>
      </c>
    </row>
    <row r="71" spans="1:7" x14ac:dyDescent="0.25">
      <c r="A71" s="30" t="s">
        <v>129</v>
      </c>
      <c r="B71" s="12" t="s">
        <v>130</v>
      </c>
      <c r="C71" s="10">
        <v>73088.81</v>
      </c>
      <c r="D71" s="11">
        <v>34540</v>
      </c>
      <c r="E71" s="11">
        <v>73088.81</v>
      </c>
      <c r="F71" s="11">
        <v>34540</v>
      </c>
      <c r="G71" s="31">
        <v>38548.81</v>
      </c>
    </row>
    <row r="72" spans="1:7" x14ac:dyDescent="0.25">
      <c r="A72" s="30" t="s">
        <v>131</v>
      </c>
      <c r="B72" s="13" t="s">
        <v>132</v>
      </c>
      <c r="C72" s="10">
        <f>2795004+[1]RAA!$C$72</f>
        <v>2984090.73</v>
      </c>
      <c r="D72" s="11">
        <v>8954802.1099999994</v>
      </c>
      <c r="E72" s="11">
        <v>2795004</v>
      </c>
      <c r="F72" s="11">
        <f>8954802.11+[1]RAA!$F$72</f>
        <v>9143888.8399999999</v>
      </c>
      <c r="G72" s="31">
        <v>-6159798.1100000003</v>
      </c>
    </row>
    <row r="73" spans="1:7" x14ac:dyDescent="0.25">
      <c r="A73" s="30" t="s">
        <v>133</v>
      </c>
      <c r="B73" s="13" t="s">
        <v>134</v>
      </c>
      <c r="C73" s="10">
        <v>3704268.07</v>
      </c>
      <c r="D73" s="11">
        <v>563800</v>
      </c>
      <c r="E73" s="11">
        <v>3704268.07</v>
      </c>
      <c r="F73" s="11">
        <v>563800</v>
      </c>
      <c r="G73" s="31">
        <v>3140468.07</v>
      </c>
    </row>
    <row r="74" spans="1:7" x14ac:dyDescent="0.25">
      <c r="A74" s="30" t="s">
        <v>135</v>
      </c>
      <c r="B74" s="12" t="s">
        <v>136</v>
      </c>
      <c r="C74" s="10">
        <f>+[1]RAA!$C$74</f>
        <v>2758.62</v>
      </c>
      <c r="D74" s="11">
        <v>239390</v>
      </c>
      <c r="E74" s="11">
        <v>0</v>
      </c>
      <c r="F74" s="11">
        <f>239390+[1]RAA!$F$74</f>
        <v>242148.62</v>
      </c>
      <c r="G74" s="31">
        <v>-239390</v>
      </c>
    </row>
    <row r="75" spans="1:7" x14ac:dyDescent="0.25">
      <c r="A75" s="30" t="s">
        <v>137</v>
      </c>
      <c r="B75" s="12" t="s">
        <v>138</v>
      </c>
      <c r="C75" s="10">
        <v>0</v>
      </c>
      <c r="D75" s="11">
        <v>11340</v>
      </c>
      <c r="E75" s="11">
        <v>0</v>
      </c>
      <c r="F75" s="11">
        <v>11340</v>
      </c>
      <c r="G75" s="31">
        <v>-11340</v>
      </c>
    </row>
    <row r="76" spans="1:7" x14ac:dyDescent="0.25">
      <c r="A76" s="30" t="s">
        <v>139</v>
      </c>
      <c r="B76" s="12" t="s">
        <v>140</v>
      </c>
      <c r="C76" s="10">
        <v>0</v>
      </c>
      <c r="D76" s="11">
        <v>0</v>
      </c>
      <c r="E76" s="11">
        <v>0</v>
      </c>
      <c r="F76" s="11">
        <v>0</v>
      </c>
      <c r="G76" s="31">
        <v>0</v>
      </c>
    </row>
    <row r="77" spans="1:7" s="2" customFormat="1" x14ac:dyDescent="0.25">
      <c r="A77" s="30" t="s">
        <v>141</v>
      </c>
      <c r="B77" s="13" t="s">
        <v>142</v>
      </c>
      <c r="C77" s="8">
        <v>0</v>
      </c>
      <c r="D77" s="9">
        <v>0</v>
      </c>
      <c r="E77" s="9">
        <v>0</v>
      </c>
      <c r="F77" s="9">
        <v>0</v>
      </c>
      <c r="G77" s="29">
        <v>0</v>
      </c>
    </row>
    <row r="78" spans="1:7" x14ac:dyDescent="0.25">
      <c r="A78" s="30" t="s">
        <v>143</v>
      </c>
      <c r="B78" s="13" t="s">
        <v>144</v>
      </c>
      <c r="C78" s="10">
        <v>0</v>
      </c>
      <c r="D78" s="11">
        <v>0</v>
      </c>
      <c r="E78" s="11">
        <v>0</v>
      </c>
      <c r="F78" s="11">
        <v>0</v>
      </c>
      <c r="G78" s="31">
        <v>0</v>
      </c>
    </row>
    <row r="79" spans="1:7" x14ac:dyDescent="0.25">
      <c r="A79" s="30" t="s">
        <v>145</v>
      </c>
      <c r="B79" s="13" t="s">
        <v>146</v>
      </c>
      <c r="C79" s="10">
        <v>0</v>
      </c>
      <c r="D79" s="11">
        <v>0</v>
      </c>
      <c r="E79" s="11">
        <v>0</v>
      </c>
      <c r="F79" s="11">
        <v>0</v>
      </c>
      <c r="G79" s="31">
        <v>0</v>
      </c>
    </row>
    <row r="80" spans="1:7" x14ac:dyDescent="0.25">
      <c r="A80" s="30" t="s">
        <v>147</v>
      </c>
      <c r="B80" s="13" t="s">
        <v>148</v>
      </c>
      <c r="C80" s="10">
        <v>0</v>
      </c>
      <c r="D80" s="11">
        <v>0</v>
      </c>
      <c r="E80" s="11">
        <v>0</v>
      </c>
      <c r="F80" s="11">
        <v>0</v>
      </c>
      <c r="G80" s="31">
        <v>0</v>
      </c>
    </row>
    <row r="81" spans="1:7" x14ac:dyDescent="0.25">
      <c r="A81" s="30" t="s">
        <v>149</v>
      </c>
      <c r="B81" s="13" t="s">
        <v>150</v>
      </c>
      <c r="C81" s="10">
        <v>0</v>
      </c>
      <c r="D81" s="11">
        <v>0</v>
      </c>
      <c r="E81" s="11">
        <v>0</v>
      </c>
      <c r="F81" s="11">
        <v>0</v>
      </c>
      <c r="G81" s="31">
        <v>0</v>
      </c>
    </row>
    <row r="82" spans="1:7" x14ac:dyDescent="0.25">
      <c r="A82" s="30" t="s">
        <v>151</v>
      </c>
      <c r="B82" s="13" t="s">
        <v>152</v>
      </c>
      <c r="C82" s="10">
        <v>0</v>
      </c>
      <c r="D82" s="11">
        <v>0</v>
      </c>
      <c r="E82" s="11">
        <v>0</v>
      </c>
      <c r="F82" s="11">
        <v>0</v>
      </c>
      <c r="G82" s="31">
        <v>0</v>
      </c>
    </row>
    <row r="83" spans="1:7" s="2" customFormat="1" x14ac:dyDescent="0.25">
      <c r="A83" s="30" t="s">
        <v>153</v>
      </c>
      <c r="B83" s="12" t="s">
        <v>154</v>
      </c>
      <c r="C83" s="8">
        <v>10454.02</v>
      </c>
      <c r="D83" s="9">
        <v>0</v>
      </c>
      <c r="E83" s="9">
        <v>0</v>
      </c>
      <c r="F83" s="9">
        <v>10454.02</v>
      </c>
      <c r="G83" s="29">
        <v>0</v>
      </c>
    </row>
    <row r="84" spans="1:7" x14ac:dyDescent="0.25">
      <c r="A84" s="30" t="s">
        <v>155</v>
      </c>
      <c r="B84" s="12" t="s">
        <v>156</v>
      </c>
      <c r="C84" s="10">
        <v>0</v>
      </c>
      <c r="D84" s="11">
        <v>0</v>
      </c>
      <c r="E84" s="11">
        <v>0</v>
      </c>
      <c r="F84" s="11">
        <v>0</v>
      </c>
      <c r="G84" s="31">
        <v>0</v>
      </c>
    </row>
    <row r="85" spans="1:7" x14ac:dyDescent="0.25">
      <c r="A85" s="30" t="s">
        <v>157</v>
      </c>
      <c r="B85" s="12" t="s">
        <v>158</v>
      </c>
      <c r="C85" s="10">
        <v>0</v>
      </c>
      <c r="D85" s="11">
        <v>0</v>
      </c>
      <c r="E85" s="11">
        <v>0</v>
      </c>
      <c r="F85" s="11">
        <v>0</v>
      </c>
      <c r="G85" s="31">
        <v>0</v>
      </c>
    </row>
    <row r="86" spans="1:7" x14ac:dyDescent="0.25">
      <c r="A86" s="30" t="s">
        <v>159</v>
      </c>
      <c r="B86" s="12" t="s">
        <v>160</v>
      </c>
      <c r="C86" s="10">
        <v>10454.02</v>
      </c>
      <c r="D86" s="11">
        <v>0</v>
      </c>
      <c r="E86" s="11">
        <v>0</v>
      </c>
      <c r="F86" s="11">
        <v>10454.02</v>
      </c>
      <c r="G86" s="31">
        <v>0</v>
      </c>
    </row>
    <row r="87" spans="1:7" x14ac:dyDescent="0.25">
      <c r="A87" s="30" t="s">
        <v>161</v>
      </c>
      <c r="B87" s="12" t="s">
        <v>162</v>
      </c>
      <c r="C87" s="10">
        <v>0</v>
      </c>
      <c r="D87" s="11">
        <v>0</v>
      </c>
      <c r="E87" s="11">
        <v>0</v>
      </c>
      <c r="F87" s="11">
        <v>0</v>
      </c>
      <c r="G87" s="31">
        <v>0</v>
      </c>
    </row>
    <row r="88" spans="1:7" x14ac:dyDescent="0.25">
      <c r="A88" s="30" t="s">
        <v>163</v>
      </c>
      <c r="B88" s="12" t="s">
        <v>164</v>
      </c>
      <c r="C88" s="10">
        <v>0</v>
      </c>
      <c r="D88" s="11">
        <v>0</v>
      </c>
      <c r="E88" s="11">
        <v>0</v>
      </c>
      <c r="F88" s="11">
        <v>0</v>
      </c>
      <c r="G88" s="31">
        <v>0</v>
      </c>
    </row>
    <row r="89" spans="1:7" s="2" customFormat="1" x14ac:dyDescent="0.25">
      <c r="A89" s="28" t="s">
        <v>165</v>
      </c>
      <c r="B89" s="7" t="s">
        <v>166</v>
      </c>
      <c r="C89" s="8">
        <v>0</v>
      </c>
      <c r="D89" s="9">
        <v>0</v>
      </c>
      <c r="E89" s="9">
        <v>0</v>
      </c>
      <c r="F89" s="9">
        <v>0</v>
      </c>
      <c r="G89" s="29">
        <v>0</v>
      </c>
    </row>
    <row r="90" spans="1:7" s="2" customFormat="1" x14ac:dyDescent="0.25">
      <c r="A90" s="30" t="s">
        <v>167</v>
      </c>
      <c r="B90" s="13" t="s">
        <v>168</v>
      </c>
      <c r="C90" s="8">
        <v>0</v>
      </c>
      <c r="D90" s="9">
        <v>0</v>
      </c>
      <c r="E90" s="9">
        <v>0</v>
      </c>
      <c r="F90" s="9">
        <v>0</v>
      </c>
      <c r="G90" s="29">
        <v>0</v>
      </c>
    </row>
    <row r="91" spans="1:7" s="2" customFormat="1" ht="30" x14ac:dyDescent="0.25">
      <c r="A91" s="30" t="s">
        <v>169</v>
      </c>
      <c r="B91" s="13" t="s">
        <v>170</v>
      </c>
      <c r="C91" s="8">
        <v>0</v>
      </c>
      <c r="D91" s="9">
        <v>0</v>
      </c>
      <c r="E91" s="9">
        <v>0</v>
      </c>
      <c r="F91" s="9">
        <v>0</v>
      </c>
      <c r="G91" s="29">
        <v>0</v>
      </c>
    </row>
    <row r="92" spans="1:7" x14ac:dyDescent="0.25">
      <c r="A92" s="30" t="s">
        <v>171</v>
      </c>
      <c r="B92" s="12" t="s">
        <v>172</v>
      </c>
      <c r="C92" s="10">
        <v>0</v>
      </c>
      <c r="D92" s="11">
        <v>0</v>
      </c>
      <c r="E92" s="11">
        <v>0</v>
      </c>
      <c r="F92" s="11">
        <v>0</v>
      </c>
      <c r="G92" s="31">
        <v>0</v>
      </c>
    </row>
    <row r="93" spans="1:7" x14ac:dyDescent="0.25">
      <c r="A93" s="30" t="s">
        <v>173</v>
      </c>
      <c r="B93" s="13" t="s">
        <v>174</v>
      </c>
      <c r="C93" s="10">
        <v>0</v>
      </c>
      <c r="D93" s="11">
        <v>0</v>
      </c>
      <c r="E93" s="11">
        <v>0</v>
      </c>
      <c r="F93" s="11">
        <v>0</v>
      </c>
      <c r="G93" s="31">
        <v>0</v>
      </c>
    </row>
    <row r="94" spans="1:7" x14ac:dyDescent="0.25">
      <c r="A94" s="30" t="s">
        <v>175</v>
      </c>
      <c r="B94" s="12" t="s">
        <v>176</v>
      </c>
      <c r="C94" s="10">
        <v>0</v>
      </c>
      <c r="D94" s="11">
        <v>0</v>
      </c>
      <c r="E94" s="11">
        <v>0</v>
      </c>
      <c r="F94" s="11">
        <v>0</v>
      </c>
      <c r="G94" s="31">
        <v>0</v>
      </c>
    </row>
    <row r="95" spans="1:7" x14ac:dyDescent="0.25">
      <c r="A95" s="30" t="s">
        <v>177</v>
      </c>
      <c r="B95" s="13" t="s">
        <v>178</v>
      </c>
      <c r="C95" s="10">
        <v>0</v>
      </c>
      <c r="D95" s="11">
        <v>0</v>
      </c>
      <c r="E95" s="11">
        <v>0</v>
      </c>
      <c r="F95" s="11">
        <v>0</v>
      </c>
      <c r="G95" s="31">
        <v>0</v>
      </c>
    </row>
    <row r="96" spans="1:7" s="2" customFormat="1" x14ac:dyDescent="0.25">
      <c r="A96" s="28" t="s">
        <v>179</v>
      </c>
      <c r="B96" s="14" t="s">
        <v>180</v>
      </c>
      <c r="C96" s="8">
        <v>0</v>
      </c>
      <c r="D96" s="9">
        <v>0</v>
      </c>
      <c r="E96" s="9">
        <v>0</v>
      </c>
      <c r="F96" s="9">
        <v>0</v>
      </c>
      <c r="G96" s="29">
        <v>0</v>
      </c>
    </row>
    <row r="97" spans="1:7" ht="30" x14ac:dyDescent="0.25">
      <c r="A97" s="30" t="s">
        <v>181</v>
      </c>
      <c r="B97" s="12" t="s">
        <v>182</v>
      </c>
      <c r="C97" s="10">
        <v>0</v>
      </c>
      <c r="D97" s="11">
        <v>0</v>
      </c>
      <c r="E97" s="11">
        <v>0</v>
      </c>
      <c r="F97" s="11">
        <v>0</v>
      </c>
      <c r="G97" s="31">
        <v>0</v>
      </c>
    </row>
    <row r="98" spans="1:7" ht="30" x14ac:dyDescent="0.25">
      <c r="A98" s="30" t="s">
        <v>183</v>
      </c>
      <c r="B98" s="12" t="s">
        <v>184</v>
      </c>
      <c r="C98" s="10">
        <v>0</v>
      </c>
      <c r="D98" s="11">
        <v>0</v>
      </c>
      <c r="E98" s="11">
        <v>0</v>
      </c>
      <c r="F98" s="11">
        <v>0</v>
      </c>
      <c r="G98" s="31">
        <v>0</v>
      </c>
    </row>
    <row r="99" spans="1:7" ht="30" x14ac:dyDescent="0.25">
      <c r="A99" s="30" t="s">
        <v>185</v>
      </c>
      <c r="B99" s="12" t="s">
        <v>186</v>
      </c>
      <c r="C99" s="10">
        <v>0</v>
      </c>
      <c r="D99" s="11">
        <v>0</v>
      </c>
      <c r="E99" s="11">
        <v>0</v>
      </c>
      <c r="F99" s="11">
        <v>0</v>
      </c>
      <c r="G99" s="31">
        <v>0</v>
      </c>
    </row>
    <row r="100" spans="1:7" ht="30" x14ac:dyDescent="0.25">
      <c r="A100" s="30" t="s">
        <v>187</v>
      </c>
      <c r="B100" s="12" t="s">
        <v>188</v>
      </c>
      <c r="C100" s="10">
        <v>0</v>
      </c>
      <c r="D100" s="11">
        <v>0</v>
      </c>
      <c r="E100" s="11">
        <v>0</v>
      </c>
      <c r="F100" s="11">
        <v>0</v>
      </c>
      <c r="G100" s="31">
        <v>0</v>
      </c>
    </row>
    <row r="101" spans="1:7" ht="30" x14ac:dyDescent="0.25">
      <c r="A101" s="30" t="s">
        <v>189</v>
      </c>
      <c r="B101" s="12" t="s">
        <v>190</v>
      </c>
      <c r="C101" s="10">
        <v>0</v>
      </c>
      <c r="D101" s="11">
        <v>0</v>
      </c>
      <c r="E101" s="11">
        <v>0</v>
      </c>
      <c r="F101" s="11">
        <v>0</v>
      </c>
      <c r="G101" s="31">
        <v>0</v>
      </c>
    </row>
    <row r="102" spans="1:7" s="2" customFormat="1" x14ac:dyDescent="0.25">
      <c r="A102" s="28" t="s">
        <v>191</v>
      </c>
      <c r="B102" s="7" t="s">
        <v>192</v>
      </c>
      <c r="C102" s="8">
        <v>0</v>
      </c>
      <c r="D102" s="9">
        <v>0</v>
      </c>
      <c r="E102" s="9">
        <v>0</v>
      </c>
      <c r="F102" s="9">
        <v>0</v>
      </c>
      <c r="G102" s="29">
        <v>0</v>
      </c>
    </row>
    <row r="103" spans="1:7" ht="19.5" customHeight="1" x14ac:dyDescent="0.25">
      <c r="A103" s="30" t="s">
        <v>193</v>
      </c>
      <c r="B103" s="13" t="s">
        <v>194</v>
      </c>
      <c r="C103" s="10">
        <v>0</v>
      </c>
      <c r="D103" s="11">
        <v>0</v>
      </c>
      <c r="E103" s="11">
        <v>0</v>
      </c>
      <c r="F103" s="11">
        <v>0</v>
      </c>
      <c r="G103" s="31">
        <v>0</v>
      </c>
    </row>
    <row r="104" spans="1:7" ht="19.5" customHeight="1" x14ac:dyDescent="0.25">
      <c r="A104" s="30" t="s">
        <v>195</v>
      </c>
      <c r="B104" s="12" t="s">
        <v>196</v>
      </c>
      <c r="C104" s="10">
        <v>0</v>
      </c>
      <c r="D104" s="11">
        <v>0</v>
      </c>
      <c r="E104" s="11">
        <v>0</v>
      </c>
      <c r="F104" s="11">
        <v>0</v>
      </c>
      <c r="G104" s="31">
        <v>0</v>
      </c>
    </row>
    <row r="105" spans="1:7" ht="19.5" customHeight="1" thickBot="1" x14ac:dyDescent="0.3">
      <c r="A105" s="32" t="s">
        <v>197</v>
      </c>
      <c r="B105" s="33" t="s">
        <v>198</v>
      </c>
      <c r="C105" s="34">
        <v>0</v>
      </c>
      <c r="D105" s="35">
        <v>0</v>
      </c>
      <c r="E105" s="35">
        <v>0</v>
      </c>
      <c r="F105" s="35">
        <v>0</v>
      </c>
      <c r="G105" s="36">
        <v>0</v>
      </c>
    </row>
    <row r="106" spans="1:7" ht="19.5" customHeight="1" x14ac:dyDescent="0.25"/>
    <row r="107" spans="1:7" ht="19.5" customHeight="1" x14ac:dyDescent="0.25"/>
    <row r="108" spans="1:7" ht="19.5" customHeight="1" x14ac:dyDescent="0.25"/>
    <row r="109" spans="1:7" ht="19.5" customHeight="1" x14ac:dyDescent="0.25"/>
    <row r="110" spans="1:7" ht="19.5" customHeight="1" x14ac:dyDescent="0.25"/>
    <row r="111" spans="1:7" ht="19.5" customHeight="1" x14ac:dyDescent="0.25"/>
    <row r="112" spans="1:7" ht="19.5" customHeight="1" x14ac:dyDescent="0.25"/>
    <row r="113" spans="2:7" ht="19.5" customHeight="1" x14ac:dyDescent="0.25"/>
    <row r="114" spans="2:7" ht="19.5" customHeight="1" x14ac:dyDescent="0.25"/>
    <row r="115" spans="2:7" ht="19.5" customHeight="1" x14ac:dyDescent="0.25"/>
    <row r="116" spans="2:7" ht="19.5" customHeight="1" x14ac:dyDescent="0.25"/>
    <row r="117" spans="2:7" ht="19.5" customHeight="1" x14ac:dyDescent="0.25"/>
    <row r="118" spans="2:7" ht="19.5" customHeight="1" x14ac:dyDescent="0.25"/>
    <row r="119" spans="2:7" ht="19.5" customHeight="1" x14ac:dyDescent="0.25"/>
    <row r="120" spans="2:7" ht="19.5" customHeight="1" x14ac:dyDescent="0.25"/>
    <row r="121" spans="2:7" ht="19.5" customHeight="1" x14ac:dyDescent="0.25"/>
    <row r="122" spans="2:7" ht="19.5" customHeight="1" x14ac:dyDescent="0.25"/>
    <row r="123" spans="2:7" ht="19.5" customHeight="1" x14ac:dyDescent="0.25"/>
    <row r="124" spans="2:7" ht="19.5" customHeight="1" x14ac:dyDescent="0.25"/>
    <row r="127" spans="2:7" x14ac:dyDescent="0.25">
      <c r="B127" s="18" t="s">
        <v>199</v>
      </c>
      <c r="C127" s="40" t="s">
        <v>200</v>
      </c>
      <c r="D127" s="40"/>
      <c r="E127" s="19" t="s">
        <v>201</v>
      </c>
      <c r="F127" s="42" t="s">
        <v>202</v>
      </c>
      <c r="G127" s="42"/>
    </row>
    <row r="128" spans="2:7" x14ac:dyDescent="0.25">
      <c r="B128" s="20" t="s">
        <v>203</v>
      </c>
      <c r="C128" s="41" t="s">
        <v>204</v>
      </c>
      <c r="D128" s="41"/>
      <c r="E128" s="21" t="s">
        <v>205</v>
      </c>
      <c r="F128" s="43" t="s">
        <v>206</v>
      </c>
      <c r="G128" s="43"/>
    </row>
    <row r="138" spans="2:7" x14ac:dyDescent="0.25">
      <c r="B138" s="39" t="s">
        <v>207</v>
      </c>
      <c r="C138" s="39"/>
      <c r="D138" s="39"/>
      <c r="E138" s="39"/>
      <c r="F138" s="39"/>
      <c r="G138" s="39"/>
    </row>
  </sheetData>
  <mergeCells count="11">
    <mergeCell ref="A1:G1"/>
    <mergeCell ref="A2:G2"/>
    <mergeCell ref="A3:G3"/>
    <mergeCell ref="A4:G4"/>
    <mergeCell ref="A6:B6"/>
    <mergeCell ref="A7:B7"/>
    <mergeCell ref="B138:G138"/>
    <mergeCell ref="C127:D127"/>
    <mergeCell ref="C128:D128"/>
    <mergeCell ref="F127:G127"/>
    <mergeCell ref="F128:G128"/>
  </mergeCells>
  <pageMargins left="0.51181102362204722" right="0.51181102362204722" top="0.59055118110236227" bottom="0.55118110236220474" header="0.31496062992125984" footer="0.31496062992125984"/>
  <pageSetup scale="65" orientation="landscape" r:id="rId1"/>
  <headerFooter>
    <oddFooter>&amp;C&amp;P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RAA</vt:lpstr>
      <vt:lpstr>RAA!Área_de_impresión</vt:lpstr>
      <vt:lpstr>RAA!Títulos_a_imprimir</vt:lpstr>
    </vt:vector>
  </TitlesOfParts>
  <Company>ASM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</dc:creator>
  <cp:lastModifiedBy>Usuario</cp:lastModifiedBy>
  <cp:lastPrinted>2022-03-29T17:04:07Z</cp:lastPrinted>
  <dcterms:created xsi:type="dcterms:W3CDTF">2011-11-15T16:09:46Z</dcterms:created>
  <dcterms:modified xsi:type="dcterms:W3CDTF">2022-03-29T17:05:23Z</dcterms:modified>
</cp:coreProperties>
</file>