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onsolidados\"/>
    </mc:Choice>
  </mc:AlternateContent>
  <bookViews>
    <workbookView xWindow="0" yWindow="0" windowWidth="28800" windowHeight="11805"/>
  </bookViews>
  <sheets>
    <sheet name="FE" sheetId="5" r:id="rId1"/>
  </sheets>
  <externalReferences>
    <externalReference r:id="rId2"/>
  </externalReferences>
  <definedNames>
    <definedName name="_xlnm.Print_Area" localSheetId="0">FE!$A$1:$D$85</definedName>
    <definedName name="_xlnm.Print_Titles" localSheetId="0">FE!$5:$5</definedName>
  </definedNames>
  <calcPr calcId="152511"/>
</workbook>
</file>

<file path=xl/calcChain.xml><?xml version="1.0" encoding="utf-8"?>
<calcChain xmlns="http://schemas.openxmlformats.org/spreadsheetml/2006/main">
  <c r="D70" i="5" l="1"/>
  <c r="D68" i="5"/>
  <c r="D66" i="5"/>
  <c r="D64" i="5"/>
  <c r="D63" i="5"/>
  <c r="D59" i="5"/>
  <c r="D57" i="5"/>
  <c r="D53" i="5"/>
  <c r="D50" i="5"/>
  <c r="D47" i="5"/>
  <c r="D46" i="5"/>
  <c r="D26" i="5"/>
  <c r="D23" i="5"/>
  <c r="D22" i="5"/>
  <c r="D21" i="5"/>
  <c r="D20" i="5"/>
  <c r="D17" i="5"/>
  <c r="D16" i="5"/>
  <c r="D14" i="5"/>
  <c r="D13" i="5"/>
  <c r="D12" i="5"/>
  <c r="D8" i="5"/>
  <c r="C70" i="5"/>
  <c r="C68" i="5"/>
  <c r="C66" i="5"/>
  <c r="C64" i="5"/>
  <c r="C63" i="5"/>
  <c r="C59" i="5" s="1"/>
  <c r="C57" i="5"/>
  <c r="C53" i="5" s="1"/>
  <c r="C50" i="5"/>
  <c r="C48" i="5"/>
  <c r="C46" i="5"/>
  <c r="C23" i="5"/>
  <c r="C22" i="5"/>
  <c r="C21" i="5"/>
  <c r="C20" i="5"/>
  <c r="C18" i="5"/>
  <c r="C17" i="5"/>
  <c r="C13" i="5"/>
  <c r="C12" i="5"/>
  <c r="C8" i="5"/>
  <c r="D60" i="5" l="1"/>
  <c r="C60" i="5"/>
  <c r="D54" i="5"/>
  <c r="C54" i="5"/>
  <c r="D41" i="5"/>
  <c r="C41" i="5"/>
  <c r="D38" i="5"/>
  <c r="C38" i="5"/>
</calcChain>
</file>

<file path=xl/sharedStrings.xml><?xml version="1.0" encoding="utf-8"?>
<sst xmlns="http://schemas.openxmlformats.org/spreadsheetml/2006/main" count="73" uniqueCount="66">
  <si>
    <t>Estado de Flujos de Efectivo</t>
  </si>
  <si>
    <t>DEL 01 DE ENERO DEL 2024 AL 31 DE DICIEMBRE DEL 2024</t>
  </si>
  <si>
    <t>(Cifras en Pesos)</t>
  </si>
  <si>
    <t>CONCEPTO</t>
  </si>
  <si>
    <t xml:space="preserve">Flujos de Efectivo de las Actividades de Operación </t>
  </si>
  <si>
    <t xml:space="preserve">IA. Origen 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</si>
  <si>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</si>
  <si>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</si>
  <si>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</si>
  <si>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</si>
  <si>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</si>
  <si>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</si>
  <si>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</si>
  <si>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Participaciones, Aportaciones, Convenios, Incentivos Derivados de la Colaboración Fiscal y Fondos Distintos de Aportaciones</t>
  </si>
  <si>
    <t xml:space="preserve">i. Transferencias, Asignaciones, Subsidios y Subvenciones, y Pensiones y Jubilaciones </t>
  </si>
  <si>
    <t>j. Otros Orígenes de Operación</t>
  </si>
  <si>
    <t xml:space="preserve">IB. Aplicación </t>
  </si>
  <si>
    <t>a. Servicios Personales</t>
  </si>
  <si>
    <t>b. Materiales y Suministros</t>
  </si>
  <si>
    <t>c. Servicios Generales</t>
  </si>
  <si>
    <t>d. Transferencias Internas y Asignaciones al Sector Público</t>
  </si>
  <si>
    <t>e. Transferencias al Resto del Sector Público</t>
  </si>
  <si>
    <t>f. Subsidios y Subvenciones</t>
  </si>
  <si>
    <t>g. Ayudas Sociales</t>
  </si>
  <si>
    <t>h. Pensiones y Jubilaciones</t>
  </si>
  <si>
    <t>i. Transferencias a Fideicomisos, Mandatos y Contratos Análogos</t>
  </si>
  <si>
    <t>j. Transferencias a la Seguridad Social</t>
  </si>
  <si>
    <t>k. Donativos</t>
  </si>
  <si>
    <t>l. Transferencias al Exterior</t>
  </si>
  <si>
    <t>m. Participaciones</t>
  </si>
  <si>
    <t>n. Aportaciones</t>
  </si>
  <si>
    <t>ñ. Convenios</t>
  </si>
  <si>
    <t>o. Otras Aplicaciones de Operación</t>
  </si>
  <si>
    <t xml:space="preserve">I. Flujos Netos de Efectivo por Actividades de Operación </t>
  </si>
  <si>
    <t>Flujos de Efectivo de las Actividades de Inversión</t>
  </si>
  <si>
    <t xml:space="preserve">IIA. Origen </t>
  </si>
  <si>
    <t>a. Bienes Inmuebles, Infraestructura y Construcciones en Proceso</t>
  </si>
  <si>
    <t>b. Bienes Muebles</t>
  </si>
  <si>
    <t>c. Otros Orígenes de Inversión</t>
  </si>
  <si>
    <t xml:space="preserve">IIB. Aplicación </t>
  </si>
  <si>
    <t>c. Otras Aplicaciones de Inversión</t>
  </si>
  <si>
    <t>II. Flujos Netos de Efectivo por Actividades de Inversión</t>
  </si>
  <si>
    <t>Flujos de Efectivo de las Actividades de Financiamiento (10)</t>
  </si>
  <si>
    <t xml:space="preserve">IIIA. Origen </t>
  </si>
  <si>
    <t>a. Endeudamiento Neto (a = a1 + a2)</t>
  </si>
  <si>
    <t>a1. Interno</t>
  </si>
  <si>
    <t>a2. Externo</t>
  </si>
  <si>
    <t>b. Otros Orígenes de Financiamiento</t>
  </si>
  <si>
    <t xml:space="preserve">IIIB. Aplicación </t>
  </si>
  <si>
    <t>a. Servicios de la Deuda (a = a1 + a2)</t>
  </si>
  <si>
    <t>b. Otras Aplicaciones de Financiamiento</t>
  </si>
  <si>
    <t xml:space="preserve">III. Flujos Netos de Efectivo por Actividades de Financiamiento </t>
  </si>
  <si>
    <t xml:space="preserve">IV. Incremento/Disminución Neta en el Efectivo y Equivalentes al Efectivo </t>
  </si>
  <si>
    <t>V. Efectivo y Equivalentes al Efectivo al Inicio del Ejercicio</t>
  </si>
  <si>
    <t>VI. Efectivo y Equivalentes al Efectivo al Final del Ejercicio (VI = IV + V)</t>
  </si>
  <si>
    <t/>
  </si>
  <si>
    <t>C. JUAN CARLOS GAMIÑO AVALOS</t>
  </si>
  <si>
    <t>ING. CLAUDIA LIZBETH MARROQUIN URIBE</t>
  </si>
  <si>
    <t>PRESIDENTE MUNICIPAL</t>
  </si>
  <si>
    <t>SÍNDICO</t>
  </si>
  <si>
    <t>C. GABRIEL VILCHEZ GARCIA</t>
  </si>
  <si>
    <t>EVERARDO JUAREZ IBAÑEZ</t>
  </si>
  <si>
    <t>TESORERO MUNICIPAL</t>
  </si>
  <si>
    <t>CONTRALOR MUNICIPAL</t>
  </si>
  <si>
    <t>Bajo protesta de decir verdad, declaramos que este reporte y sus notas son razonablemente correctos, y son responsabilidad del emisor.</t>
  </si>
  <si>
    <t>MUNICIPIO DE MADERO Y ORGANISMOS DESCENTRALIZADOS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</si>
</sst>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44" fontId="2" fillId="0" borderId="0"/>
    <xf numFmtId="0" fontId="1" fillId="0" borderId="0"/>
    <xf numFmtId="43" fontId="2" fillId="0" borderId="0"/>
    <xf numFmtId="0" fontId="1" fillId="0" borderId="0"/>
  </cellStyleXfs>
  <cellXfs count="53"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/>
    <xf numFmtId="0" fontId="0" fillId="0" borderId="1" xfId="0" applyBorder="1"/>
    <xf numFmtId="4" fontId="3" fillId="0" borderId="0" xfId="1" applyNumberFormat="1" applyFont="1" applyAlignment="1">
      <alignment horizontal="right"/>
    </xf>
    <xf numFmtId="4" fontId="2" fillId="0" borderId="0" xfId="1" applyNumberFormat="1" applyAlignment="1">
      <alignment horizontal="right"/>
    </xf>
    <xf numFmtId="0" fontId="3" fillId="0" borderId="0" xfId="0" applyFont="1"/>
    <xf numFmtId="0" fontId="5" fillId="0" borderId="0" xfId="4" applyFont="1" applyAlignment="1">
      <alignment vertical="top" wrapText="1"/>
    </xf>
    <xf numFmtId="4" fontId="5" fillId="0" borderId="0" xfId="4" applyNumberFormat="1" applyFont="1" applyAlignment="1">
      <alignment vertical="top"/>
    </xf>
    <xf numFmtId="0" fontId="6" fillId="0" borderId="0" xfId="0" applyFont="1"/>
    <xf numFmtId="0" fontId="7" fillId="0" borderId="0" xfId="4" applyFont="1" applyAlignment="1">
      <alignment horizontal="center" vertical="top"/>
    </xf>
    <xf numFmtId="0" fontId="8" fillId="0" borderId="0" xfId="4" applyFont="1" applyAlignment="1">
      <alignment horizontal="center" vertical="top"/>
    </xf>
    <xf numFmtId="0" fontId="7" fillId="0" borderId="0" xfId="4" applyFont="1" applyAlignment="1">
      <alignment vertical="top" wrapText="1"/>
    </xf>
    <xf numFmtId="4" fontId="7" fillId="0" borderId="0" xfId="4" applyNumberFormat="1" applyFont="1" applyAlignment="1">
      <alignment vertical="top"/>
    </xf>
    <xf numFmtId="0" fontId="7" fillId="0" borderId="0" xfId="4" applyFont="1" applyAlignment="1">
      <alignment horizontal="center" vertical="top" wrapText="1"/>
    </xf>
    <xf numFmtId="0" fontId="8" fillId="0" borderId="0" xfId="4" applyFont="1" applyAlignment="1">
      <alignment horizontal="center" vertical="top" wrapText="1"/>
    </xf>
    <xf numFmtId="43" fontId="3" fillId="0" borderId="9" xfId="3" applyFont="1" applyBorder="1" applyAlignment="1">
      <alignment horizontal="left"/>
    </xf>
    <xf numFmtId="43" fontId="3" fillId="0" borderId="9" xfId="3" applyFont="1" applyBorder="1" applyAlignment="1">
      <alignment horizontal="right"/>
    </xf>
    <xf numFmtId="0" fontId="4" fillId="0" borderId="9" xfId="0" applyFont="1" applyBorder="1" applyAlignment="1">
      <alignment horizontal="justify" vertical="center" wrapText="1"/>
    </xf>
    <xf numFmtId="0" fontId="0" fillId="0" borderId="9" xfId="0" applyBorder="1" applyAlignment="1">
      <alignment horizontal="left" indent="2"/>
    </xf>
    <xf numFmtId="43" fontId="2" fillId="0" borderId="9" xfId="3" applyBorder="1" applyAlignment="1">
      <alignment horizontal="right"/>
    </xf>
    <xf numFmtId="0" fontId="0" fillId="0" borderId="9" xfId="0" applyBorder="1" applyAlignment="1">
      <alignment horizontal="left" wrapText="1" indent="2"/>
    </xf>
    <xf numFmtId="43" fontId="3" fillId="0" borderId="9" xfId="3" applyFont="1" applyBorder="1"/>
    <xf numFmtId="0" fontId="0" fillId="0" borderId="9" xfId="0" applyBorder="1"/>
    <xf numFmtId="0" fontId="3" fillId="0" borderId="9" xfId="0" applyFont="1" applyBorder="1"/>
    <xf numFmtId="0" fontId="3" fillId="0" borderId="9" xfId="0" applyFont="1" applyBorder="1" applyAlignment="1">
      <alignment horizontal="left"/>
    </xf>
    <xf numFmtId="4" fontId="2" fillId="0" borderId="9" xfId="1" applyNumberFormat="1" applyBorder="1" applyAlignment="1">
      <alignment horizontal="right"/>
    </xf>
    <xf numFmtId="0" fontId="3" fillId="0" borderId="9" xfId="0" applyFont="1" applyBorder="1" applyAlignment="1">
      <alignment horizontal="left" indent="1"/>
    </xf>
    <xf numFmtId="0" fontId="0" fillId="0" borderId="9" xfId="0" applyBorder="1" applyAlignment="1">
      <alignment horizontal="left"/>
    </xf>
    <xf numFmtId="4" fontId="2" fillId="0" borderId="9" xfId="1" applyNumberFormat="1" applyBorder="1" applyAlignment="1">
      <alignment horizontal="left"/>
    </xf>
    <xf numFmtId="43" fontId="3" fillId="0" borderId="11" xfId="3" applyFont="1" applyBorder="1" applyAlignment="1">
      <alignment horizontal="left"/>
    </xf>
    <xf numFmtId="43" fontId="3" fillId="0" borderId="11" xfId="3" applyFont="1" applyBorder="1" applyAlignment="1">
      <alignment horizontal="right"/>
    </xf>
    <xf numFmtId="1" fontId="3" fillId="2" borderId="10" xfId="1" applyNumberFormat="1" applyFont="1" applyFill="1" applyBorder="1" applyAlignment="1">
      <alignment horizontal="center"/>
    </xf>
    <xf numFmtId="0" fontId="7" fillId="0" borderId="0" xfId="4" applyFont="1" applyAlignment="1">
      <alignment horizontal="center" vertical="top" wrapText="1"/>
    </xf>
    <xf numFmtId="0" fontId="8" fillId="0" borderId="0" xfId="4" applyFont="1" applyAlignment="1">
      <alignment horizontal="center" vertical="top" wrapText="1"/>
    </xf>
    <xf numFmtId="4" fontId="7" fillId="0" borderId="0" xfId="4" applyNumberFormat="1" applyFont="1" applyAlignment="1">
      <alignment horizontal="center" vertical="top"/>
    </xf>
    <xf numFmtId="4" fontId="8" fillId="0" borderId="0" xfId="4" applyNumberFormat="1" applyFont="1" applyAlignment="1">
      <alignment horizontal="center" vertical="top"/>
    </xf>
    <xf numFmtId="0" fontId="3" fillId="0" borderId="9" xfId="0" applyFont="1" applyBorder="1" applyAlignment="1">
      <alignment horizontal="left" indent="1"/>
    </xf>
    <xf numFmtId="0" fontId="3" fillId="0" borderId="11" xfId="0" applyFont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5">
    <cellStyle name="Millares" xfId="3" builtinId="3"/>
    <cellStyle name="Moneda" xfId="1" builtinId="4"/>
    <cellStyle name="Normal" xfId="0" builtinId="0"/>
    <cellStyle name="Normal 2" xfId="2"/>
    <cellStyle name="Normal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Oosapas%20Consolidar,%204to.%20Trim%202024/e.Estado_de_Flujos_de_Efectivo_20250128R665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"/>
    </sheetNames>
    <sheetDataSet>
      <sheetData sheetId="0">
        <row r="8">
          <cell r="C8">
            <v>1779076.67</v>
          </cell>
          <cell r="D8">
            <v>2105163.33</v>
          </cell>
        </row>
        <row r="12">
          <cell r="C12">
            <v>1495049</v>
          </cell>
          <cell r="D12">
            <v>1600581.5</v>
          </cell>
        </row>
        <row r="13">
          <cell r="C13">
            <v>27.67</v>
          </cell>
          <cell r="D13">
            <v>14.33</v>
          </cell>
        </row>
        <row r="14">
          <cell r="D14">
            <v>151074.5</v>
          </cell>
        </row>
        <row r="16">
          <cell r="D16">
            <v>190000</v>
          </cell>
        </row>
        <row r="17">
          <cell r="C17">
            <v>269000</v>
          </cell>
          <cell r="D17">
            <v>163493</v>
          </cell>
        </row>
        <row r="18">
          <cell r="C18">
            <v>15000</v>
          </cell>
        </row>
        <row r="20">
          <cell r="C20">
            <v>1376562.41</v>
          </cell>
          <cell r="D20">
            <v>1873042.2</v>
          </cell>
        </row>
        <row r="21">
          <cell r="C21">
            <v>774631</v>
          </cell>
          <cell r="D21">
            <v>730341.71</v>
          </cell>
        </row>
        <row r="22">
          <cell r="C22">
            <v>346469.03</v>
          </cell>
          <cell r="D22">
            <v>231707.59</v>
          </cell>
        </row>
        <row r="23">
          <cell r="C23">
            <v>255462.38</v>
          </cell>
          <cell r="D23">
            <v>112992.9</v>
          </cell>
        </row>
        <row r="26">
          <cell r="D26">
            <v>798000</v>
          </cell>
        </row>
        <row r="47">
          <cell r="C47">
            <v>292568.96000000002</v>
          </cell>
          <cell r="D47">
            <v>326174.2</v>
          </cell>
        </row>
        <row r="48">
          <cell r="D48">
            <v>326174.2</v>
          </cell>
        </row>
        <row r="49">
          <cell r="C49">
            <v>292568.96000000002</v>
          </cell>
        </row>
        <row r="58">
          <cell r="C58">
            <v>1298439.04</v>
          </cell>
          <cell r="D58">
            <v>1711057.33</v>
          </cell>
        </row>
        <row r="64">
          <cell r="C64">
            <v>1422190.08</v>
          </cell>
          <cell r="D64">
            <v>1632437.58</v>
          </cell>
        </row>
        <row r="69">
          <cell r="C69">
            <v>208186.92</v>
          </cell>
          <cell r="D69">
            <v>223620.24</v>
          </cell>
        </row>
        <row r="71">
          <cell r="C71">
            <v>194381.18</v>
          </cell>
          <cell r="D71">
            <v>208186.92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showGridLines="0" tabSelected="1" view="pageBreakPreview" topLeftCell="A28" zoomScaleNormal="100" zoomScaleSheetLayoutView="100" workbookViewId="0">
      <selection activeCell="C28" sqref="C1:D1048576"/>
    </sheetView>
  </sheetViews>
  <sheetFormatPr baseColWidth="10" defaultRowHeight="15" x14ac:dyDescent="0.25"/>
  <cols>
    <col min="1" max="1" width="0.7109375" style="1" customWidth="1"/>
    <col min="2" max="2" width="93.5703125" style="1" customWidth="1"/>
    <col min="3" max="4" width="32.7109375" style="6" customWidth="1"/>
    <col min="5" max="7" width="11.42578125" style="1" customWidth="1"/>
    <col min="8" max="8" width="31" style="1" bestFit="1" customWidth="1"/>
    <col min="9" max="9" width="11.42578125" style="1" customWidth="1"/>
    <col min="10" max="16384" width="11.42578125" style="1"/>
  </cols>
  <sheetData>
    <row r="1" spans="1:5" x14ac:dyDescent="0.25">
      <c r="A1" s="40" t="s">
        <v>65</v>
      </c>
      <c r="B1" s="41"/>
      <c r="C1" s="41"/>
      <c r="D1" s="42"/>
    </row>
    <row r="2" spans="1:5" x14ac:dyDescent="0.25">
      <c r="A2" s="43" t="s">
        <v>0</v>
      </c>
      <c r="B2" s="44"/>
      <c r="C2" s="44"/>
      <c r="D2" s="45"/>
    </row>
    <row r="3" spans="1:5" x14ac:dyDescent="0.25">
      <c r="A3" s="50" t="s">
        <v>1</v>
      </c>
      <c r="B3" s="51"/>
      <c r="C3" s="51"/>
      <c r="D3" s="52"/>
    </row>
    <row r="4" spans="1:5" s="3" customFormat="1" x14ac:dyDescent="0.25">
      <c r="A4" s="46" t="s">
        <v>2</v>
      </c>
      <c r="B4" s="47"/>
      <c r="C4" s="47"/>
      <c r="D4" s="48"/>
    </row>
    <row r="5" spans="1:5" ht="5.25" customHeight="1" x14ac:dyDescent="0.25">
      <c r="A5" s="2"/>
      <c r="B5" s="2"/>
      <c r="C5" s="5"/>
      <c r="D5" s="5"/>
    </row>
    <row r="6" spans="1:5" x14ac:dyDescent="0.25">
      <c r="A6" s="49" t="s">
        <v>3</v>
      </c>
      <c r="B6" s="49"/>
      <c r="C6" s="33">
        <v>2024</v>
      </c>
      <c r="D6" s="33">
        <v>2023</v>
      </c>
      <c r="E6" s="4"/>
    </row>
    <row r="7" spans="1:5" x14ac:dyDescent="0.25">
      <c r="A7" s="39" t="s">
        <v>4</v>
      </c>
      <c r="B7" s="39"/>
      <c r="C7" s="31"/>
      <c r="D7" s="32"/>
    </row>
    <row r="8" spans="1:5" x14ac:dyDescent="0.25">
      <c r="A8" s="38" t="s">
        <v>5</v>
      </c>
      <c r="B8" s="38"/>
      <c r="C8" s="17">
        <f>147611328.05+[1]FE!$C$8</f>
        <v>149390404.72</v>
      </c>
      <c r="D8" s="17">
        <f>150935338.61+[1]FE!$D$8</f>
        <v>153040501.94000003</v>
      </c>
    </row>
    <row r="9" spans="1:5" ht="16.5" customHeight="1" x14ac:dyDescent="0.25">
      <c r="A9" s="19"/>
      <c r="B9" s="20" t="s">
        <v>6</v>
      </c>
      <c r="C9" s="21">
        <v>4956966</v>
      </c>
      <c r="D9" s="21">
        <v>2814833</v>
      </c>
    </row>
    <row r="10" spans="1:5" x14ac:dyDescent="0.25">
      <c r="A10" s="19"/>
      <c r="B10" s="20" t="s">
        <v>7</v>
      </c>
      <c r="C10" s="21">
        <v>0</v>
      </c>
      <c r="D10" s="21">
        <v>0</v>
      </c>
    </row>
    <row r="11" spans="1:5" x14ac:dyDescent="0.25">
      <c r="A11" s="19"/>
      <c r="B11" s="20" t="s">
        <v>8</v>
      </c>
      <c r="C11" s="21">
        <v>2096382.71</v>
      </c>
      <c r="D11" s="21">
        <v>4837900</v>
      </c>
    </row>
    <row r="12" spans="1:5" ht="16.5" customHeight="1" x14ac:dyDescent="0.25">
      <c r="A12" s="19"/>
      <c r="B12" s="20" t="s">
        <v>9</v>
      </c>
      <c r="C12" s="21">
        <f>2964495.94+[1]FE!$C$12</f>
        <v>4459544.9399999995</v>
      </c>
      <c r="D12" s="21">
        <f>2802194.93+[1]FE!$D$12</f>
        <v>4402776.43</v>
      </c>
    </row>
    <row r="13" spans="1:5" x14ac:dyDescent="0.25">
      <c r="A13" s="19"/>
      <c r="B13" s="20" t="s">
        <v>10</v>
      </c>
      <c r="C13" s="21">
        <f>4474.89+[1]FE!$C$13</f>
        <v>4502.5600000000004</v>
      </c>
      <c r="D13" s="21">
        <f>9523.44+[1]FE!$D$13</f>
        <v>9537.77</v>
      </c>
    </row>
    <row r="14" spans="1:5" x14ac:dyDescent="0.25">
      <c r="A14" s="19"/>
      <c r="B14" s="20" t="s">
        <v>11</v>
      </c>
      <c r="C14" s="21">
        <v>290364.03000000003</v>
      </c>
      <c r="D14" s="21">
        <f>35537.01+[1]FE!$D$14</f>
        <v>186611.51</v>
      </c>
    </row>
    <row r="15" spans="1:5" x14ac:dyDescent="0.25">
      <c r="A15" s="19"/>
      <c r="B15" s="20" t="s">
        <v>12</v>
      </c>
      <c r="C15" s="21">
        <v>0</v>
      </c>
      <c r="D15" s="21">
        <v>0</v>
      </c>
    </row>
    <row r="16" spans="1:5" ht="38.25" customHeight="1" x14ac:dyDescent="0.25">
      <c r="A16" s="19"/>
      <c r="B16" s="22" t="s">
        <v>13</v>
      </c>
      <c r="C16" s="21">
        <v>137298644.47999999</v>
      </c>
      <c r="D16" s="21">
        <f>139637350.23+[1]FE!$D$16</f>
        <v>139827350.22999999</v>
      </c>
    </row>
    <row r="17" spans="1:4" x14ac:dyDescent="0.25">
      <c r="A17" s="19"/>
      <c r="B17" s="20" t="s">
        <v>14</v>
      </c>
      <c r="C17" s="21">
        <f>+[1]FE!$C$17</f>
        <v>269000</v>
      </c>
      <c r="D17" s="21">
        <f>798000+[1]FE!$D$17</f>
        <v>961493</v>
      </c>
    </row>
    <row r="18" spans="1:4" x14ac:dyDescent="0.25">
      <c r="A18" s="19"/>
      <c r="B18" s="20" t="s">
        <v>15</v>
      </c>
      <c r="C18" s="21">
        <f>+[1]FE!$C$18</f>
        <v>15000</v>
      </c>
      <c r="D18" s="21">
        <v>0</v>
      </c>
    </row>
    <row r="19" spans="1:4" ht="4.5" customHeight="1" x14ac:dyDescent="0.25">
      <c r="A19" s="20"/>
      <c r="B19" s="20"/>
      <c r="C19" s="21"/>
      <c r="D19" s="21"/>
    </row>
    <row r="20" spans="1:4" ht="16.5" customHeight="1" x14ac:dyDescent="0.25">
      <c r="A20" s="38" t="s">
        <v>16</v>
      </c>
      <c r="B20" s="38"/>
      <c r="C20" s="23">
        <f>111334981.53+[1]FE!$C$20</f>
        <v>112711543.94</v>
      </c>
      <c r="D20" s="23">
        <f>107394806.1+[1]FE!$D$20</f>
        <v>109267848.3</v>
      </c>
    </row>
    <row r="21" spans="1:4" x14ac:dyDescent="0.25">
      <c r="A21" s="19"/>
      <c r="B21" s="20" t="s">
        <v>17</v>
      </c>
      <c r="C21" s="21">
        <f>51057738.09+[1]FE!$C$21</f>
        <v>51832369.090000004</v>
      </c>
      <c r="D21" s="21">
        <f>49212220.21+[1]FE!$D$21</f>
        <v>49942561.920000002</v>
      </c>
    </row>
    <row r="22" spans="1:4" x14ac:dyDescent="0.25">
      <c r="A22" s="19"/>
      <c r="B22" s="20" t="s">
        <v>18</v>
      </c>
      <c r="C22" s="21">
        <f>30681510.8+[1]FE!$C$22</f>
        <v>31027979.830000002</v>
      </c>
      <c r="D22" s="21">
        <f>30188506.55+[1]FE!$D$22</f>
        <v>30420214.140000001</v>
      </c>
    </row>
    <row r="23" spans="1:4" ht="16.5" customHeight="1" x14ac:dyDescent="0.25">
      <c r="A23" s="19"/>
      <c r="B23" s="20" t="s">
        <v>19</v>
      </c>
      <c r="C23" s="21">
        <f>15819017.38+[1]FE!$C$23</f>
        <v>16074479.760000002</v>
      </c>
      <c r="D23" s="21">
        <f>15488681.69+[1]FE!$D$23</f>
        <v>15601674.59</v>
      </c>
    </row>
    <row r="24" spans="1:4" x14ac:dyDescent="0.25">
      <c r="A24" s="19"/>
      <c r="B24" s="20" t="s">
        <v>20</v>
      </c>
      <c r="C24" s="21">
        <v>0</v>
      </c>
      <c r="D24" s="21">
        <v>528964.48</v>
      </c>
    </row>
    <row r="25" spans="1:4" ht="16.5" customHeight="1" x14ac:dyDescent="0.25">
      <c r="A25" s="19"/>
      <c r="B25" s="20" t="s">
        <v>21</v>
      </c>
      <c r="C25" s="21">
        <v>269000</v>
      </c>
      <c r="D25" s="21">
        <v>683992.89</v>
      </c>
    </row>
    <row r="26" spans="1:4" x14ac:dyDescent="0.25">
      <c r="A26" s="19"/>
      <c r="B26" s="20" t="s">
        <v>22</v>
      </c>
      <c r="C26" s="21">
        <v>2670074.25</v>
      </c>
      <c r="D26" s="21">
        <f>2777196.77+[1]FE!$D$26</f>
        <v>3575196.77</v>
      </c>
    </row>
    <row r="27" spans="1:4" ht="16.5" customHeight="1" x14ac:dyDescent="0.25">
      <c r="A27" s="19"/>
      <c r="B27" s="20" t="s">
        <v>23</v>
      </c>
      <c r="C27" s="21">
        <v>10837641.01</v>
      </c>
      <c r="D27" s="21">
        <v>8515243.5099999998</v>
      </c>
    </row>
    <row r="28" spans="1:4" x14ac:dyDescent="0.25">
      <c r="A28" s="19"/>
      <c r="B28" s="20" t="s">
        <v>24</v>
      </c>
      <c r="C28" s="21">
        <v>0</v>
      </c>
      <c r="D28" s="21">
        <v>0</v>
      </c>
    </row>
    <row r="29" spans="1:4" ht="16.5" customHeight="1" x14ac:dyDescent="0.25">
      <c r="A29" s="19"/>
      <c r="B29" s="20" t="s">
        <v>25</v>
      </c>
      <c r="C29" s="21">
        <v>0</v>
      </c>
      <c r="D29" s="21">
        <v>0</v>
      </c>
    </row>
    <row r="30" spans="1:4" x14ac:dyDescent="0.25">
      <c r="A30" s="19"/>
      <c r="B30" s="20" t="s">
        <v>26</v>
      </c>
      <c r="C30" s="21">
        <v>0</v>
      </c>
      <c r="D30" s="21">
        <v>0</v>
      </c>
    </row>
    <row r="31" spans="1:4" x14ac:dyDescent="0.25">
      <c r="A31" s="19"/>
      <c r="B31" s="20" t="s">
        <v>27</v>
      </c>
      <c r="C31" s="21">
        <v>0</v>
      </c>
      <c r="D31" s="21">
        <v>0</v>
      </c>
    </row>
    <row r="32" spans="1:4" x14ac:dyDescent="0.25">
      <c r="A32" s="19"/>
      <c r="B32" s="20" t="s">
        <v>28</v>
      </c>
      <c r="C32" s="21">
        <v>0</v>
      </c>
      <c r="D32" s="21">
        <v>0</v>
      </c>
    </row>
    <row r="33" spans="1:4" x14ac:dyDescent="0.25">
      <c r="A33" s="19"/>
      <c r="B33" s="20" t="s">
        <v>29</v>
      </c>
      <c r="C33" s="21">
        <v>0</v>
      </c>
      <c r="D33" s="21">
        <v>0</v>
      </c>
    </row>
    <row r="34" spans="1:4" x14ac:dyDescent="0.25">
      <c r="A34" s="19"/>
      <c r="B34" s="20" t="s">
        <v>30</v>
      </c>
      <c r="C34" s="21">
        <v>0</v>
      </c>
      <c r="D34" s="21">
        <v>0</v>
      </c>
    </row>
    <row r="35" spans="1:4" x14ac:dyDescent="0.25">
      <c r="A35" s="19"/>
      <c r="B35" s="20" t="s">
        <v>31</v>
      </c>
      <c r="C35" s="21">
        <v>0</v>
      </c>
      <c r="D35" s="21">
        <v>0</v>
      </c>
    </row>
    <row r="36" spans="1:4" x14ac:dyDescent="0.25">
      <c r="A36" s="19"/>
      <c r="B36" s="20" t="s">
        <v>32</v>
      </c>
      <c r="C36" s="21">
        <v>0</v>
      </c>
      <c r="D36" s="21">
        <v>0</v>
      </c>
    </row>
    <row r="37" spans="1:4" ht="6" customHeight="1" x14ac:dyDescent="0.25">
      <c r="A37" s="24"/>
      <c r="B37" s="24"/>
      <c r="C37" s="21"/>
      <c r="D37" s="21"/>
    </row>
    <row r="38" spans="1:4" x14ac:dyDescent="0.25">
      <c r="A38" s="25" t="s">
        <v>33</v>
      </c>
      <c r="B38" s="24"/>
      <c r="C38" s="21">
        <f>C8-C20</f>
        <v>36678860.780000001</v>
      </c>
      <c r="D38" s="21">
        <f>D8-D20</f>
        <v>43772653.64000003</v>
      </c>
    </row>
    <row r="39" spans="1:4" ht="8.25" customHeight="1" x14ac:dyDescent="0.25">
      <c r="A39" s="26"/>
      <c r="B39" s="26"/>
      <c r="C39" s="18"/>
      <c r="D39" s="18"/>
    </row>
    <row r="40" spans="1:4" x14ac:dyDescent="0.25">
      <c r="A40" s="26" t="s">
        <v>34</v>
      </c>
      <c r="B40" s="27"/>
      <c r="C40" s="21"/>
      <c r="D40" s="21"/>
    </row>
    <row r="41" spans="1:4" x14ac:dyDescent="0.25">
      <c r="A41" s="28" t="s">
        <v>35</v>
      </c>
      <c r="B41" s="24"/>
      <c r="C41" s="23">
        <f>SUM(C42:C44)</f>
        <v>0</v>
      </c>
      <c r="D41" s="23">
        <f>SUM(D42:D44)</f>
        <v>0</v>
      </c>
    </row>
    <row r="42" spans="1:4" x14ac:dyDescent="0.25">
      <c r="A42" s="20"/>
      <c r="B42" s="20" t="s">
        <v>36</v>
      </c>
      <c r="C42" s="21">
        <v>0</v>
      </c>
      <c r="D42" s="21">
        <v>0</v>
      </c>
    </row>
    <row r="43" spans="1:4" x14ac:dyDescent="0.25">
      <c r="A43" s="20"/>
      <c r="B43" s="20" t="s">
        <v>37</v>
      </c>
      <c r="C43" s="21">
        <v>0</v>
      </c>
      <c r="D43" s="21">
        <v>0</v>
      </c>
    </row>
    <row r="44" spans="1:4" x14ac:dyDescent="0.25">
      <c r="A44" s="24"/>
      <c r="B44" s="20" t="s">
        <v>38</v>
      </c>
      <c r="C44" s="21">
        <v>0</v>
      </c>
      <c r="D44" s="21">
        <v>0</v>
      </c>
    </row>
    <row r="45" spans="1:4" ht="8.25" customHeight="1" x14ac:dyDescent="0.25">
      <c r="A45" s="26"/>
      <c r="B45" s="20"/>
      <c r="C45" s="18"/>
      <c r="D45" s="18"/>
    </row>
    <row r="46" spans="1:4" x14ac:dyDescent="0.25">
      <c r="A46" s="28" t="s">
        <v>39</v>
      </c>
      <c r="B46" s="24"/>
      <c r="C46" s="21">
        <f>44991347.48+[1]FE!$C$47</f>
        <v>45283916.439999998</v>
      </c>
      <c r="D46" s="21">
        <f>50541973.51+[1]FE!$D$47</f>
        <v>50868147.710000001</v>
      </c>
    </row>
    <row r="47" spans="1:4" x14ac:dyDescent="0.25">
      <c r="A47" s="20"/>
      <c r="B47" s="20" t="s">
        <v>36</v>
      </c>
      <c r="C47" s="21">
        <v>42033831.469999999</v>
      </c>
      <c r="D47" s="21">
        <f>49284064.92+[1]FE!$D$48</f>
        <v>49610239.120000005</v>
      </c>
    </row>
    <row r="48" spans="1:4" x14ac:dyDescent="0.25">
      <c r="A48" s="20"/>
      <c r="B48" s="20" t="s">
        <v>37</v>
      </c>
      <c r="C48" s="21">
        <f>2957516.01+[1]FE!$C$49</f>
        <v>3250084.9699999997</v>
      </c>
      <c r="D48" s="21">
        <v>1257908.5900000001</v>
      </c>
    </row>
    <row r="49" spans="1:4" s="3" customFormat="1" x14ac:dyDescent="0.25">
      <c r="A49" s="26"/>
      <c r="B49" s="20" t="s">
        <v>40</v>
      </c>
      <c r="C49" s="21">
        <v>0</v>
      </c>
      <c r="D49" s="21">
        <v>0</v>
      </c>
    </row>
    <row r="50" spans="1:4" x14ac:dyDescent="0.25">
      <c r="A50" s="28" t="s">
        <v>41</v>
      </c>
      <c r="B50" s="24"/>
      <c r="C50" s="21">
        <f>C41-C46</f>
        <v>-45283916.439999998</v>
      </c>
      <c r="D50" s="21">
        <f>D41-D46</f>
        <v>-50868147.710000001</v>
      </c>
    </row>
    <row r="51" spans="1:4" ht="8.25" customHeight="1" x14ac:dyDescent="0.25">
      <c r="A51" s="26"/>
      <c r="B51" s="26"/>
      <c r="C51" s="18"/>
      <c r="D51" s="18"/>
    </row>
    <row r="52" spans="1:4" s="3" customFormat="1" x14ac:dyDescent="0.25">
      <c r="A52" s="26" t="s">
        <v>42</v>
      </c>
      <c r="B52" s="26"/>
      <c r="C52" s="21"/>
      <c r="D52" s="21"/>
    </row>
    <row r="53" spans="1:4" s="3" customFormat="1" x14ac:dyDescent="0.25">
      <c r="A53" s="28" t="s">
        <v>43</v>
      </c>
      <c r="B53" s="24"/>
      <c r="C53" s="21">
        <f>C54+C57</f>
        <v>7451880.6500000004</v>
      </c>
      <c r="D53" s="21">
        <f>D54+D57</f>
        <v>8355456.71</v>
      </c>
    </row>
    <row r="54" spans="1:4" s="3" customFormat="1" x14ac:dyDescent="0.25">
      <c r="A54" s="29"/>
      <c r="B54" s="30" t="s">
        <v>44</v>
      </c>
      <c r="C54" s="21">
        <f>C55+C56</f>
        <v>0</v>
      </c>
      <c r="D54" s="21">
        <f>D55+D56</f>
        <v>0</v>
      </c>
    </row>
    <row r="55" spans="1:4" s="3" customFormat="1" x14ac:dyDescent="0.25">
      <c r="A55" s="29"/>
      <c r="B55" s="20" t="s">
        <v>45</v>
      </c>
      <c r="C55" s="21">
        <v>0</v>
      </c>
      <c r="D55" s="21">
        <v>0</v>
      </c>
    </row>
    <row r="56" spans="1:4" s="3" customFormat="1" x14ac:dyDescent="0.25">
      <c r="A56" s="20"/>
      <c r="B56" s="20" t="s">
        <v>46</v>
      </c>
      <c r="C56" s="21">
        <v>0</v>
      </c>
      <c r="D56" s="21">
        <v>0</v>
      </c>
    </row>
    <row r="57" spans="1:4" s="3" customFormat="1" x14ac:dyDescent="0.25">
      <c r="A57" s="24"/>
      <c r="B57" s="30" t="s">
        <v>47</v>
      </c>
      <c r="C57" s="21">
        <f>6153441.61+[1]FE!$C$58</f>
        <v>7451880.6500000004</v>
      </c>
      <c r="D57" s="21">
        <f>6644399.38+[1]FE!$D$58</f>
        <v>8355456.71</v>
      </c>
    </row>
    <row r="58" spans="1:4" s="3" customFormat="1" ht="6.75" customHeight="1" x14ac:dyDescent="0.25">
      <c r="A58" s="26"/>
      <c r="B58" s="26"/>
      <c r="C58" s="18"/>
      <c r="D58" s="18"/>
    </row>
    <row r="59" spans="1:4" s="3" customFormat="1" x14ac:dyDescent="0.25">
      <c r="A59" s="28" t="s">
        <v>48</v>
      </c>
      <c r="B59" s="24"/>
      <c r="C59" s="21">
        <f>C60+C63</f>
        <v>-1222123.4100000001</v>
      </c>
      <c r="D59" s="21">
        <f>D60+D63</f>
        <v>2661075.5300000003</v>
      </c>
    </row>
    <row r="60" spans="1:4" s="3" customFormat="1" x14ac:dyDescent="0.25">
      <c r="A60" s="29"/>
      <c r="B60" s="30" t="s">
        <v>49</v>
      </c>
      <c r="C60" s="21">
        <f>C61+C62</f>
        <v>0</v>
      </c>
      <c r="D60" s="21">
        <f>D61+D62</f>
        <v>0</v>
      </c>
    </row>
    <row r="61" spans="1:4" s="3" customFormat="1" x14ac:dyDescent="0.25">
      <c r="A61" s="29"/>
      <c r="B61" s="20" t="s">
        <v>45</v>
      </c>
      <c r="C61" s="21">
        <v>0</v>
      </c>
      <c r="D61" s="21">
        <v>0</v>
      </c>
    </row>
    <row r="62" spans="1:4" s="3" customFormat="1" x14ac:dyDescent="0.25">
      <c r="A62" s="29"/>
      <c r="B62" s="20" t="s">
        <v>46</v>
      </c>
      <c r="C62" s="21">
        <v>0</v>
      </c>
      <c r="D62" s="21">
        <v>0</v>
      </c>
    </row>
    <row r="63" spans="1:4" s="3" customFormat="1" x14ac:dyDescent="0.25">
      <c r="A63" s="24"/>
      <c r="B63" s="30" t="s">
        <v>50</v>
      </c>
      <c r="C63" s="21">
        <f>-2644313.49+[1]FE!$C$64</f>
        <v>-1222123.4100000001</v>
      </c>
      <c r="D63" s="21">
        <f>1028637.95+[1]FE!$D$64</f>
        <v>2661075.5300000003</v>
      </c>
    </row>
    <row r="64" spans="1:4" ht="12.75" customHeight="1" x14ac:dyDescent="0.25">
      <c r="A64" s="28" t="s">
        <v>51</v>
      </c>
      <c r="B64" s="24"/>
      <c r="C64" s="21">
        <f>C53-C59</f>
        <v>8674004.0600000005</v>
      </c>
      <c r="D64" s="21">
        <f>D53-D59</f>
        <v>5694381.1799999997</v>
      </c>
    </row>
    <row r="65" spans="1:5" ht="4.5" customHeight="1" x14ac:dyDescent="0.25">
      <c r="A65" s="24"/>
      <c r="B65" s="24"/>
      <c r="C65" s="21"/>
      <c r="D65" s="21"/>
    </row>
    <row r="66" spans="1:5" ht="18" customHeight="1" x14ac:dyDescent="0.25">
      <c r="A66" s="28" t="s">
        <v>52</v>
      </c>
      <c r="B66" s="26"/>
      <c r="C66" s="21">
        <f>C38+C50+C64</f>
        <v>68948.400000004098</v>
      </c>
      <c r="D66" s="21">
        <f>D38+D50+D64</f>
        <v>-1401112.8899999708</v>
      </c>
    </row>
    <row r="67" spans="1:5" ht="7.5" customHeight="1" x14ac:dyDescent="0.25">
      <c r="A67" s="26"/>
      <c r="B67" s="26"/>
      <c r="C67" s="21"/>
      <c r="D67" s="18"/>
    </row>
    <row r="68" spans="1:5" ht="20.25" customHeight="1" x14ac:dyDescent="0.25">
      <c r="A68" s="28" t="s">
        <v>53</v>
      </c>
      <c r="B68" s="26"/>
      <c r="C68" s="18">
        <f>1046420.83+[1]FE!$C$69</f>
        <v>1254607.75</v>
      </c>
      <c r="D68" s="18">
        <f>2432100.4+[1]FE!$D$69</f>
        <v>2655720.6399999997</v>
      </c>
    </row>
    <row r="69" spans="1:5" ht="6.75" customHeight="1" x14ac:dyDescent="0.25">
      <c r="A69" s="26"/>
      <c r="B69" s="26"/>
      <c r="C69" s="18"/>
      <c r="D69" s="18"/>
    </row>
    <row r="70" spans="1:5" x14ac:dyDescent="0.25">
      <c r="A70" s="28" t="s">
        <v>54</v>
      </c>
      <c r="B70" s="26"/>
      <c r="C70" s="18">
        <f>1129174.97+[1]FE!$C$71</f>
        <v>1323556.1499999999</v>
      </c>
      <c r="D70" s="18">
        <f>1046420.83+[1]FE!$D$71</f>
        <v>1254607.75</v>
      </c>
    </row>
    <row r="72" spans="1:5" s="3" customFormat="1" x14ac:dyDescent="0.25">
      <c r="C72" s="6"/>
      <c r="D72" s="6"/>
    </row>
    <row r="75" spans="1:5" x14ac:dyDescent="0.25">
      <c r="B75" s="1" t="s">
        <v>55</v>
      </c>
      <c r="D75" s="6" t="s">
        <v>55</v>
      </c>
      <c r="E75" s="1" t="s">
        <v>55</v>
      </c>
    </row>
    <row r="76" spans="1:5" x14ac:dyDescent="0.25">
      <c r="B76" s="11" t="s">
        <v>56</v>
      </c>
      <c r="C76" s="34" t="s">
        <v>57</v>
      </c>
      <c r="D76" s="34"/>
      <c r="E76" s="7" t="s">
        <v>55</v>
      </c>
    </row>
    <row r="77" spans="1:5" x14ac:dyDescent="0.25">
      <c r="B77" s="12" t="s">
        <v>58</v>
      </c>
      <c r="C77" s="35" t="s">
        <v>59</v>
      </c>
      <c r="D77" s="35"/>
    </row>
    <row r="78" spans="1:5" ht="12" customHeight="1" x14ac:dyDescent="0.25">
      <c r="B78" s="13"/>
      <c r="C78" s="13"/>
      <c r="D78" s="14"/>
    </row>
    <row r="79" spans="1:5" ht="12" customHeight="1" x14ac:dyDescent="0.25">
      <c r="B79" s="13"/>
      <c r="C79" s="13"/>
      <c r="D79" s="14"/>
    </row>
    <row r="80" spans="1:5" ht="12" customHeight="1" x14ac:dyDescent="0.25">
      <c r="B80" s="13"/>
      <c r="C80" s="13"/>
      <c r="D80" s="14"/>
    </row>
    <row r="81" spans="2:4" ht="12" customHeight="1" x14ac:dyDescent="0.25">
      <c r="B81" s="13"/>
      <c r="C81" s="13"/>
      <c r="D81" s="14"/>
    </row>
    <row r="82" spans="2:4" ht="12" customHeight="1" x14ac:dyDescent="0.25">
      <c r="B82" s="13"/>
      <c r="C82" s="13"/>
      <c r="D82" s="14"/>
    </row>
    <row r="83" spans="2:4" x14ac:dyDescent="0.25">
      <c r="B83" s="15" t="s">
        <v>60</v>
      </c>
      <c r="C83" s="36" t="s">
        <v>61</v>
      </c>
      <c r="D83" s="36"/>
    </row>
    <row r="84" spans="2:4" x14ac:dyDescent="0.25">
      <c r="B84" s="16" t="s">
        <v>62</v>
      </c>
      <c r="C84" s="37" t="s">
        <v>63</v>
      </c>
      <c r="D84" s="37"/>
    </row>
    <row r="85" spans="2:4" x14ac:dyDescent="0.25">
      <c r="B85" s="10" t="s">
        <v>64</v>
      </c>
      <c r="C85" s="8"/>
      <c r="D85" s="9"/>
    </row>
  </sheetData>
  <mergeCells count="12">
    <mergeCell ref="A7:B7"/>
    <mergeCell ref="A20:B20"/>
    <mergeCell ref="A1:D1"/>
    <mergeCell ref="A2:D2"/>
    <mergeCell ref="A4:D4"/>
    <mergeCell ref="A6:B6"/>
    <mergeCell ref="A3:D3"/>
    <mergeCell ref="C76:D76"/>
    <mergeCell ref="C77:D77"/>
    <mergeCell ref="C83:D83"/>
    <mergeCell ref="C84:D84"/>
    <mergeCell ref="A8:B8"/>
  </mergeCells>
  <pageMargins left="0.39370078740157483" right="0.19685039370078741" top="0.55118110236220474" bottom="0.55118110236220474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</vt:lpstr>
      <vt:lpstr>FE!Área_de_impresión</vt:lpstr>
      <vt:lpstr>FE!Títulos_a_imprimir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2025-01-29T16:10:29Z</cp:lastPrinted>
  <dcterms:created xsi:type="dcterms:W3CDTF">2011-11-15T16:09:46Z</dcterms:created>
  <dcterms:modified xsi:type="dcterms:W3CDTF">2025-01-29T16:10:30Z</dcterms:modified>
</cp:coreProperties>
</file>