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i Estados Consolidados\"/>
    </mc:Choice>
  </mc:AlternateContent>
  <bookViews>
    <workbookView xWindow="0" yWindow="0" windowWidth="28800" windowHeight="11205"/>
  </bookViews>
  <sheets>
    <sheet name="RAA" sheetId="6" r:id="rId1"/>
  </sheets>
  <externalReferences>
    <externalReference r:id="rId2"/>
  </externalReferences>
  <definedNames>
    <definedName name="_xlnm.Print_Area" localSheetId="0">RAA!$A$1:$G$54</definedName>
    <definedName name="_xlnm.Print_Titles" localSheetId="0">RAA!$6:$6</definedName>
  </definedNames>
  <calcPr calcId="152511"/>
</workbook>
</file>

<file path=xl/calcChain.xml><?xml version="1.0" encoding="utf-8"?>
<calcChain xmlns="http://schemas.openxmlformats.org/spreadsheetml/2006/main">
  <c r="G22" i="6" l="1"/>
  <c r="G13" i="6"/>
  <c r="G11" i="6"/>
  <c r="G10" i="6"/>
  <c r="G9" i="6"/>
  <c r="G8" i="6"/>
  <c r="F24" i="6"/>
  <c r="F22" i="6"/>
  <c r="F18" i="6"/>
  <c r="G18" i="6"/>
  <c r="F13" i="6"/>
  <c r="F11" i="6"/>
  <c r="F10" i="6"/>
  <c r="F9" i="6"/>
  <c r="F8" i="6"/>
  <c r="E22" i="6"/>
  <c r="E18" i="6"/>
  <c r="E11" i="6"/>
  <c r="E10" i="6"/>
  <c r="E9" i="6"/>
  <c r="E8" i="6"/>
  <c r="D11" i="6"/>
  <c r="D10" i="6"/>
  <c r="D9" i="6"/>
  <c r="D8" i="6"/>
  <c r="C24" i="6"/>
  <c r="C22" i="6"/>
  <c r="C18" i="6"/>
  <c r="C11" i="6"/>
  <c r="C10" i="6"/>
  <c r="C9" i="6"/>
  <c r="C8" i="6"/>
</calcChain>
</file>

<file path=xl/sharedStrings.xml><?xml version="1.0" encoding="utf-8"?>
<sst xmlns="http://schemas.openxmlformats.org/spreadsheetml/2006/main" count="38" uniqueCount="38">
  <si>
    <t>ESTADO  ANALÍTICO DEL ACTIVO</t>
  </si>
  <si>
    <t>DEL 01 DE ENERO DEL 2024 AL 30 DE SEPTIEMBRE DEL 2024</t>
  </si>
  <si>
    <t>(Cifras en Pesos )</t>
  </si>
  <si>
    <t>Concepto</t>
  </si>
  <si>
    <t>Saldo Inicial                                                                                               (SI)                                                                        1</t>
  </si>
  <si>
    <t>Cargos del  Periodo                                                    2</t>
  </si>
  <si>
    <t>Abonos del Periodo                                                          3</t>
  </si>
  <si>
    <t>Saldo Final                                                                                               (SF)                                                                                4 (1+2-3)</t>
  </si>
  <si>
    <t xml:space="preserve">Variación del Periodo </t>
  </si>
  <si>
    <t xml:space="preserve">I. ACTIVO </t>
  </si>
  <si>
    <t xml:space="preserve">IA. Activo Circulante </t>
  </si>
  <si>
    <t>a. Efectivo y Equivalentes</t>
  </si>
  <si>
    <t>b. Derechos a Recibir Efectivo o Equivalentes</t>
  </si>
  <si>
    <t>c. Derechos a Recibir Bienes o Servicios</t>
  </si>
  <si>
    <t>d. Inventarios</t>
  </si>
  <si>
    <t>e. Almacenes</t>
  </si>
  <si>
    <t>f. Estimación por Pérdida o Deterioro de Activos Circulantes</t>
  </si>
  <si>
    <t>g. Otros Activos Circulantes</t>
  </si>
  <si>
    <t xml:space="preserve">IB. Activo No Circulante 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</si>
  <si>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</si>
  <si>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</si>
  <si>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</si>
  <si>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</si>
  <si>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</si>
  <si>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Depreciación, Deterioro y Amortización Acumulada de Bienes</t>
  </si>
  <si>
    <t>g. Activos Diferidos</t>
  </si>
  <si>
    <t>h. Estimación por Pérdida o Deterioro de Activos no Circulantes</t>
  </si>
  <si>
    <t>i. Otros Activos no Circulantes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</si>
  <si>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</si>
  <si>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</si>
  <si>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</si>
  <si>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</si>
  <si>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</si>
  <si>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SÍNDICO</t>
  </si>
  <si>
    <t>TESORERO MUNICIPAL</t>
  </si>
  <si>
    <t>ENCARGADO DE CONTRALORIA</t>
  </si>
  <si>
    <t>"Bajo protesta de decir verdad, declaramos que este reporte y sus notas son razonablemente correctos, y son responsabilidad del emisor."</t>
  </si>
  <si>
    <t>MUNICIPIO DE MADERO Y ORGANISMOS DESCENTRALIZADOS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</si>
</sst>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wrapText="1"/>
    </xf>
    <xf numFmtId="4" fontId="2" fillId="2" borderId="8" xfId="0" applyNumberFormat="1" applyFont="1" applyFill="1" applyBorder="1" applyAlignment="1">
      <alignment horizontal="right" wrapText="1"/>
    </xf>
    <xf numFmtId="4" fontId="2" fillId="2" borderId="9" xfId="0" applyNumberFormat="1" applyFont="1" applyFill="1" applyBorder="1" applyAlignment="1">
      <alignment horizontal="right" wrapText="1"/>
    </xf>
    <xf numFmtId="4" fontId="0" fillId="0" borderId="0" xfId="0" applyNumberFormat="1" applyAlignment="1">
      <alignment horizontal="right" wrapText="1"/>
    </xf>
    <xf numFmtId="4" fontId="0" fillId="0" borderId="5" xfId="0" applyNumberFormat="1" applyBorder="1" applyAlignment="1">
      <alignment horizontal="right" wrapText="1"/>
    </xf>
    <xf numFmtId="4" fontId="0" fillId="0" borderId="0" xfId="0" applyNumberFormat="1" applyAlignment="1">
      <alignment horizontal="right" wrapText="1"/>
    </xf>
    <xf numFmtId="4" fontId="0" fillId="0" borderId="0" xfId="0" applyNumberFormat="1" applyAlignment="1">
      <alignment horizontal="right"/>
    </xf>
    <xf numFmtId="0" fontId="0" fillId="0" borderId="0" xfId="0"/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wrapText="1"/>
    </xf>
    <xf numFmtId="4" fontId="2" fillId="2" borderId="14" xfId="0" applyNumberFormat="1" applyFont="1" applyFill="1" applyBorder="1" applyAlignment="1">
      <alignment horizontal="right" wrapText="1"/>
    </xf>
    <xf numFmtId="4" fontId="0" fillId="0" borderId="14" xfId="0" applyNumberFormat="1" applyBorder="1" applyAlignment="1">
      <alignment horizontal="right" wrapText="1"/>
    </xf>
    <xf numFmtId="4" fontId="0" fillId="0" borderId="9" xfId="0" applyNumberFormat="1" applyBorder="1" applyAlignment="1">
      <alignment horizontal="right" wrapText="1"/>
    </xf>
    <xf numFmtId="0" fontId="0" fillId="0" borderId="0" xfId="0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0" fillId="0" borderId="0" xfId="0" applyBorder="1" applyAlignment="1">
      <alignment horizontal="left" vertical="top" wrapText="1" indent="4"/>
    </xf>
    <xf numFmtId="4" fontId="0" fillId="0" borderId="0" xfId="0" applyNumberFormat="1" applyBorder="1" applyAlignment="1">
      <alignment horizontal="right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4" fontId="0" fillId="0" borderId="0" xfId="0" applyNumberForma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0" fillId="0" borderId="0" xfId="0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6" xfId="0" applyFont="1" applyFill="1" applyBorder="1" applyAlignment="1">
      <alignment horizontal="left" wrapText="1" indent="3"/>
    </xf>
    <xf numFmtId="0" fontId="2" fillId="2" borderId="7" xfId="0" applyFont="1" applyFill="1" applyBorder="1" applyAlignment="1">
      <alignment horizontal="left" wrapText="1" indent="3"/>
    </xf>
    <xf numFmtId="0" fontId="2" fillId="2" borderId="14" xfId="0" applyFont="1" applyFill="1" applyBorder="1" applyAlignment="1">
      <alignment horizontal="left" wrapText="1" indent="2"/>
    </xf>
    <xf numFmtId="0" fontId="0" fillId="0" borderId="2" xfId="0" applyBorder="1" applyAlignment="1">
      <alignment horizontal="left" vertical="center" indent="4"/>
    </xf>
    <xf numFmtId="0" fontId="0" fillId="0" borderId="9" xfId="0" applyBorder="1" applyAlignment="1">
      <alignment horizontal="left" vertical="center" indent="4"/>
    </xf>
    <xf numFmtId="0" fontId="0" fillId="0" borderId="14" xfId="0" applyBorder="1" applyAlignment="1">
      <alignment horizontal="left" vertical="center" indent="4"/>
    </xf>
    <xf numFmtId="0" fontId="2" fillId="2" borderId="2" xfId="0" applyFont="1" applyFill="1" applyBorder="1" applyAlignment="1">
      <alignment horizontal="left" wrapText="1" indent="3"/>
    </xf>
    <xf numFmtId="0" fontId="2" fillId="2" borderId="9" xfId="0" applyFont="1" applyFill="1" applyBorder="1" applyAlignment="1">
      <alignment horizontal="left" wrapText="1" indent="3"/>
    </xf>
    <xf numFmtId="0" fontId="0" fillId="0" borderId="14" xfId="0" applyBorder="1" applyAlignment="1">
      <alignment horizontal="left" vertical="top" wrapText="1" indent="4"/>
    </xf>
    <xf numFmtId="0" fontId="0" fillId="0" borderId="14" xfId="0" applyBorder="1" applyAlignment="1">
      <alignment horizontal="left" wrapText="1" indent="4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osapas,%20Edos.%20Fin.%20Consolidar,%203er.%20Trim.%2024/G.%20Reporte_Analitico_del_Activo_20241021R19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A"/>
    </sheetNames>
    <sheetDataSet>
      <sheetData sheetId="0">
        <row r="8">
          <cell r="C8">
            <v>743082.34</v>
          </cell>
          <cell r="D8">
            <v>2360350.15</v>
          </cell>
          <cell r="E8">
            <v>2413696.2400000002</v>
          </cell>
          <cell r="F8">
            <v>689736.25</v>
          </cell>
          <cell r="G8">
            <v>-53346.09</v>
          </cell>
        </row>
        <row r="9">
          <cell r="C9">
            <v>513292.05</v>
          </cell>
          <cell r="D9">
            <v>2360350.15</v>
          </cell>
          <cell r="E9">
            <v>2338696.2400000002</v>
          </cell>
          <cell r="F9">
            <v>534945.96</v>
          </cell>
          <cell r="G9">
            <v>21653.91</v>
          </cell>
        </row>
        <row r="10">
          <cell r="C10">
            <v>208186.92</v>
          </cell>
          <cell r="D10">
            <v>2082932.87</v>
          </cell>
          <cell r="E10">
            <v>2271272.08</v>
          </cell>
          <cell r="F10">
            <v>19847.71</v>
          </cell>
          <cell r="G10">
            <v>-188339.21</v>
          </cell>
        </row>
        <row r="11">
          <cell r="C11">
            <v>305105.13</v>
          </cell>
          <cell r="E11">
            <v>67424.160000000003</v>
          </cell>
          <cell r="F11">
            <v>372529.29</v>
          </cell>
          <cell r="G11">
            <v>67424.160000000003</v>
          </cell>
        </row>
        <row r="13">
          <cell r="G13">
            <v>142568.95999999999</v>
          </cell>
        </row>
        <row r="18">
          <cell r="C18">
            <v>229790.29</v>
          </cell>
          <cell r="E18">
            <v>75000</v>
          </cell>
          <cell r="F18">
            <v>154790.29</v>
          </cell>
          <cell r="G18">
            <v>-75000</v>
          </cell>
        </row>
        <row r="22">
          <cell r="C22">
            <v>261141.21</v>
          </cell>
          <cell r="E22">
            <v>75000</v>
          </cell>
          <cell r="F22">
            <v>186141.21</v>
          </cell>
          <cell r="G22">
            <v>-75000</v>
          </cell>
        </row>
        <row r="24">
          <cell r="C24">
            <v>31350.92</v>
          </cell>
          <cell r="F24">
            <v>31350.92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tabSelected="1" view="pageBreakPreview" zoomScaleNormal="100" zoomScaleSheetLayoutView="100" workbookViewId="0">
      <selection activeCell="E8" sqref="E8"/>
    </sheetView>
  </sheetViews>
  <sheetFormatPr baseColWidth="10" defaultRowHeight="15" x14ac:dyDescent="0.25"/>
  <cols>
    <col min="1" max="1" width="24" style="2" customWidth="1"/>
    <col min="2" max="2" width="24" style="3" customWidth="1"/>
    <col min="3" max="3" width="31.42578125" style="14" customWidth="1"/>
    <col min="4" max="7" width="25.140625" style="15" customWidth="1"/>
  </cols>
  <sheetData>
    <row r="1" spans="1:7" x14ac:dyDescent="0.25">
      <c r="A1" s="31" t="s">
        <v>37</v>
      </c>
      <c r="B1" s="32"/>
      <c r="C1" s="32"/>
      <c r="D1" s="32"/>
      <c r="E1" s="32"/>
      <c r="F1" s="32"/>
      <c r="G1" s="33"/>
    </row>
    <row r="2" spans="1:7" x14ac:dyDescent="0.25">
      <c r="A2" s="34" t="s">
        <v>0</v>
      </c>
      <c r="B2" s="35"/>
      <c r="C2" s="35"/>
      <c r="D2" s="35"/>
      <c r="E2" s="35"/>
      <c r="F2" s="35"/>
      <c r="G2" s="36"/>
    </row>
    <row r="3" spans="1:7" x14ac:dyDescent="0.25">
      <c r="A3" s="34" t="s">
        <v>1</v>
      </c>
      <c r="B3" s="35"/>
      <c r="C3" s="35"/>
      <c r="D3" s="35"/>
      <c r="E3" s="35"/>
      <c r="F3" s="35"/>
      <c r="G3" s="36"/>
    </row>
    <row r="4" spans="1:7" x14ac:dyDescent="0.25">
      <c r="A4" s="37" t="s">
        <v>2</v>
      </c>
      <c r="B4" s="38"/>
      <c r="C4" s="38"/>
      <c r="D4" s="38"/>
      <c r="E4" s="38"/>
      <c r="F4" s="38"/>
      <c r="G4" s="39"/>
    </row>
    <row r="6" spans="1:7" ht="45" x14ac:dyDescent="0.25">
      <c r="A6" s="40" t="s">
        <v>3</v>
      </c>
      <c r="B6" s="41"/>
      <c r="C6" s="5" t="s">
        <v>4</v>
      </c>
      <c r="D6" s="5" t="s">
        <v>5</v>
      </c>
      <c r="E6" s="5" t="s">
        <v>6</v>
      </c>
      <c r="F6" s="5" t="s">
        <v>7</v>
      </c>
      <c r="G6" s="6" t="s">
        <v>8</v>
      </c>
    </row>
    <row r="7" spans="1:7" x14ac:dyDescent="0.25">
      <c r="A7" s="42"/>
      <c r="B7" s="42"/>
      <c r="C7" s="7"/>
      <c r="D7" s="7"/>
      <c r="E7" s="7"/>
      <c r="F7" s="7"/>
      <c r="G7" s="8"/>
    </row>
    <row r="8" spans="1:7" x14ac:dyDescent="0.25">
      <c r="A8" s="45" t="s">
        <v>9</v>
      </c>
      <c r="B8" s="45"/>
      <c r="C8" s="10">
        <f>146666225.19+[1]RAA!$C$8</f>
        <v>147409307.53</v>
      </c>
      <c r="D8" s="10">
        <f>163011027.49+[1]RAA!$D$8</f>
        <v>165371377.64000002</v>
      </c>
      <c r="E8" s="10">
        <f>127167105.69+[1]RAA!$E$8</f>
        <v>129580801.92999999</v>
      </c>
      <c r="F8" s="10">
        <f>182510146.99+[1]RAA!$F$8</f>
        <v>183199883.24000001</v>
      </c>
      <c r="G8" s="11">
        <f>35843921.8+[1]RAA!$G$8</f>
        <v>35790575.709999993</v>
      </c>
    </row>
    <row r="9" spans="1:7" x14ac:dyDescent="0.25">
      <c r="A9" s="43" t="s">
        <v>10</v>
      </c>
      <c r="B9" s="44"/>
      <c r="C9" s="19">
        <f>1959093.77+[1]RAA!$C$9</f>
        <v>2472385.8199999998</v>
      </c>
      <c r="D9" s="19">
        <f>131564080.04+[1]RAA!$D$9</f>
        <v>133924430.19000001</v>
      </c>
      <c r="E9" s="19">
        <f>126490511.68+[1]RAA!$E$9</f>
        <v>128829207.92</v>
      </c>
      <c r="F9" s="19">
        <f>7032662.13+[1]RAA!$F$9</f>
        <v>7567608.0899999999</v>
      </c>
      <c r="G9" s="19">
        <f>5073568.36+[1]RAA!$G$9</f>
        <v>5095222.2700000005</v>
      </c>
    </row>
    <row r="10" spans="1:7" s="1" customFormat="1" x14ac:dyDescent="0.25">
      <c r="A10" s="46" t="s">
        <v>11</v>
      </c>
      <c r="B10" s="47"/>
      <c r="C10" s="21">
        <f>1046420.83+[1]RAA!$C$10</f>
        <v>1254607.75</v>
      </c>
      <c r="D10" s="20">
        <f>119539585.09+[1]RAA!$D$10</f>
        <v>121622517.96000001</v>
      </c>
      <c r="E10" s="20">
        <f>113682184.29+[1]RAA!$E$10</f>
        <v>115953456.37</v>
      </c>
      <c r="F10" s="20">
        <f>6903821.63+[1]RAA!$F$10</f>
        <v>6923669.3399999999</v>
      </c>
      <c r="G10" s="20">
        <f>5857400.8+[1]RAA!$G$10</f>
        <v>5669061.5899999999</v>
      </c>
    </row>
    <row r="11" spans="1:7" s="16" customFormat="1" x14ac:dyDescent="0.25">
      <c r="A11" s="48" t="s">
        <v>12</v>
      </c>
      <c r="B11" s="48"/>
      <c r="C11" s="21">
        <f>874494.9+[1]RAA!$C$11</f>
        <v>1179600.03</v>
      </c>
      <c r="D11" s="20">
        <f>2180034.19+[1]RAA!$E$11</f>
        <v>2247458.35</v>
      </c>
      <c r="E11" s="20">
        <f>2875038.89+[1]RAA!$E$11</f>
        <v>2942463.0500000003</v>
      </c>
      <c r="F11" s="20">
        <f>179490.2+[1]RAA!$F$11</f>
        <v>552019.49</v>
      </c>
      <c r="G11" s="20">
        <f>-695004.7+[1]RAA!$G$11</f>
        <v>-627580.53999999992</v>
      </c>
    </row>
    <row r="12" spans="1:7" s="16" customFormat="1" x14ac:dyDescent="0.25">
      <c r="A12" s="48" t="s">
        <v>13</v>
      </c>
      <c r="B12" s="48"/>
      <c r="C12" s="21">
        <v>38178.04</v>
      </c>
      <c r="D12" s="20">
        <v>7269122.7699999996</v>
      </c>
      <c r="E12" s="20">
        <v>7388888.5</v>
      </c>
      <c r="F12" s="20">
        <v>-81587.69</v>
      </c>
      <c r="G12" s="20">
        <v>-119765.73</v>
      </c>
    </row>
    <row r="13" spans="1:7" s="16" customFormat="1" x14ac:dyDescent="0.25">
      <c r="A13" s="48" t="s">
        <v>14</v>
      </c>
      <c r="B13" s="48"/>
      <c r="C13" s="21">
        <v>0</v>
      </c>
      <c r="D13" s="20">
        <v>2575337.9900000002</v>
      </c>
      <c r="E13" s="20">
        <v>2544400</v>
      </c>
      <c r="F13" s="20">
        <f>30937.99+[1]RAA!$G$13</f>
        <v>173506.94999999998</v>
      </c>
      <c r="G13" s="20">
        <f>30937.99+[1]RAA!$G$13</f>
        <v>173506.94999999998</v>
      </c>
    </row>
    <row r="14" spans="1:7" s="16" customFormat="1" x14ac:dyDescent="0.25">
      <c r="A14" s="48" t="s">
        <v>15</v>
      </c>
      <c r="B14" s="48"/>
      <c r="C14" s="21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s="16" customFormat="1" x14ac:dyDescent="0.25">
      <c r="A15" s="48" t="s">
        <v>16</v>
      </c>
      <c r="B15" s="48"/>
      <c r="C15" s="21">
        <v>0</v>
      </c>
      <c r="D15" s="20">
        <v>0</v>
      </c>
      <c r="E15" s="20">
        <v>0</v>
      </c>
      <c r="F15" s="20">
        <v>0</v>
      </c>
      <c r="G15" s="20">
        <v>0</v>
      </c>
    </row>
    <row r="16" spans="1:7" s="16" customFormat="1" x14ac:dyDescent="0.25">
      <c r="A16" s="48" t="s">
        <v>17</v>
      </c>
      <c r="B16" s="48"/>
      <c r="C16" s="21">
        <v>0</v>
      </c>
      <c r="D16" s="20">
        <v>0</v>
      </c>
      <c r="E16" s="20">
        <v>0</v>
      </c>
      <c r="F16" s="20">
        <v>0</v>
      </c>
      <c r="G16" s="20">
        <v>0</v>
      </c>
    </row>
    <row r="17" spans="1:7" ht="4.5" customHeight="1" x14ac:dyDescent="0.25">
      <c r="A17" s="17"/>
      <c r="B17" s="18"/>
      <c r="C17" s="12"/>
      <c r="D17" s="12"/>
      <c r="E17" s="12"/>
      <c r="F17" s="12"/>
      <c r="G17" s="13"/>
    </row>
    <row r="18" spans="1:7" x14ac:dyDescent="0.25">
      <c r="A18" s="49" t="s">
        <v>18</v>
      </c>
      <c r="B18" s="50"/>
      <c r="C18" s="9">
        <f>144707131.42+[1]RAA!$C$18</f>
        <v>144936921.70999998</v>
      </c>
      <c r="D18" s="10">
        <v>31446947.449999999</v>
      </c>
      <c r="E18" s="10">
        <f>676594.01+[1]RAA!$E$18</f>
        <v>751594.01</v>
      </c>
      <c r="F18" s="10">
        <f>175477484.86+[1]RAA!$F$18</f>
        <v>175632275.15000001</v>
      </c>
      <c r="G18" s="11">
        <f>30770353.44+[1]RAA!$G$18</f>
        <v>30695353.440000001</v>
      </c>
    </row>
    <row r="19" spans="1:7" s="16" customFormat="1" x14ac:dyDescent="0.25">
      <c r="A19" s="52" t="s">
        <v>19</v>
      </c>
      <c r="B19" s="52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16" customFormat="1" x14ac:dyDescent="0.25">
      <c r="A20" s="51" t="s">
        <v>20</v>
      </c>
      <c r="B20" s="51"/>
      <c r="C20" s="20">
        <v>0</v>
      </c>
      <c r="D20" s="20">
        <v>0</v>
      </c>
      <c r="E20" s="20">
        <v>0</v>
      </c>
      <c r="F20" s="20">
        <v>0</v>
      </c>
      <c r="G20" s="20">
        <v>0</v>
      </c>
    </row>
    <row r="21" spans="1:7" s="16" customFormat="1" x14ac:dyDescent="0.25">
      <c r="A21" s="51" t="s">
        <v>21</v>
      </c>
      <c r="B21" s="51"/>
      <c r="C21" s="20">
        <v>137112787</v>
      </c>
      <c r="D21" s="20">
        <v>28592267.960000001</v>
      </c>
      <c r="E21" s="20">
        <v>0</v>
      </c>
      <c r="F21" s="20">
        <v>165705054.96000001</v>
      </c>
      <c r="G21" s="20">
        <v>28592267.960000001</v>
      </c>
    </row>
    <row r="22" spans="1:7" s="16" customFormat="1" x14ac:dyDescent="0.25">
      <c r="A22" s="51" t="s">
        <v>22</v>
      </c>
      <c r="B22" s="51"/>
      <c r="C22" s="20">
        <f>14371669.26+[1]RAA!$C$22</f>
        <v>14632810.470000001</v>
      </c>
      <c r="D22" s="20">
        <v>2544400</v>
      </c>
      <c r="E22" s="20">
        <f>676594.01+[1]RAA!$E$22</f>
        <v>751594.01</v>
      </c>
      <c r="F22" s="20">
        <f>16239475.25+[1]RAA!$F$22</f>
        <v>16425616.460000001</v>
      </c>
      <c r="G22" s="20">
        <f>1867805.99+[1]RAA!$G$22</f>
        <v>1792805.99</v>
      </c>
    </row>
    <row r="23" spans="1:7" s="16" customFormat="1" ht="15.75" customHeight="1" x14ac:dyDescent="0.25">
      <c r="A23" s="51" t="s">
        <v>23</v>
      </c>
      <c r="B23" s="51"/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s="16" customFormat="1" x14ac:dyDescent="0.25">
      <c r="A24" s="51" t="s">
        <v>24</v>
      </c>
      <c r="B24" s="51"/>
      <c r="C24" s="20">
        <f>6777324.84+[1]RAA!$C$24</f>
        <v>6808675.7599999998</v>
      </c>
      <c r="D24" s="20">
        <v>310279.49</v>
      </c>
      <c r="E24" s="20">
        <v>0</v>
      </c>
      <c r="F24" s="20">
        <f>6467045.35+[1]RAA!$F$24</f>
        <v>6498396.2699999996</v>
      </c>
      <c r="G24" s="20">
        <v>-310279.49</v>
      </c>
    </row>
    <row r="25" spans="1:7" s="16" customFormat="1" x14ac:dyDescent="0.25">
      <c r="A25" s="51" t="s">
        <v>25</v>
      </c>
      <c r="B25" s="51"/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s="16" customFormat="1" ht="18" customHeight="1" x14ac:dyDescent="0.25">
      <c r="A26" s="51" t="s">
        <v>26</v>
      </c>
      <c r="B26" s="51"/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s="16" customFormat="1" x14ac:dyDescent="0.25">
      <c r="A27" s="51" t="s">
        <v>27</v>
      </c>
      <c r="B27" s="51"/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s="16" customFormat="1" x14ac:dyDescent="0.25">
      <c r="A28" s="24"/>
      <c r="B28" s="24"/>
      <c r="C28" s="25"/>
      <c r="D28" s="25"/>
      <c r="E28" s="25"/>
      <c r="F28" s="25"/>
      <c r="G28" s="25"/>
    </row>
    <row r="29" spans="1:7" s="16" customFormat="1" x14ac:dyDescent="0.25">
      <c r="A29" s="24"/>
      <c r="B29" s="24"/>
      <c r="C29" s="25"/>
      <c r="D29" s="25"/>
      <c r="E29" s="25"/>
      <c r="F29" s="25"/>
      <c r="G29" s="25"/>
    </row>
    <row r="30" spans="1:7" s="16" customFormat="1" x14ac:dyDescent="0.25">
      <c r="A30" s="24"/>
      <c r="B30" s="24"/>
      <c r="C30" s="25"/>
      <c r="D30" s="25"/>
      <c r="E30" s="25"/>
      <c r="F30" s="25"/>
      <c r="G30" s="25"/>
    </row>
    <row r="31" spans="1:7" s="16" customFormat="1" x14ac:dyDescent="0.25">
      <c r="A31" s="24"/>
      <c r="B31" s="24"/>
      <c r="C31" s="25"/>
      <c r="D31" s="25"/>
      <c r="E31" s="25"/>
      <c r="F31" s="25"/>
      <c r="G31" s="25"/>
    </row>
    <row r="32" spans="1:7" s="16" customFormat="1" x14ac:dyDescent="0.25">
      <c r="A32" s="24"/>
      <c r="B32" s="24"/>
      <c r="C32" s="25"/>
      <c r="D32" s="25"/>
      <c r="E32" s="25"/>
      <c r="F32" s="25"/>
      <c r="G32" s="25"/>
    </row>
    <row r="33" spans="1:7" s="16" customFormat="1" x14ac:dyDescent="0.25">
      <c r="A33" s="24"/>
      <c r="B33" s="24"/>
      <c r="C33" s="25"/>
      <c r="D33" s="25"/>
      <c r="E33" s="25"/>
      <c r="F33" s="25"/>
      <c r="G33" s="25"/>
    </row>
    <row r="34" spans="1:7" s="16" customFormat="1" x14ac:dyDescent="0.25">
      <c r="A34" s="24"/>
      <c r="B34" s="24"/>
      <c r="C34" s="25"/>
      <c r="D34" s="25"/>
      <c r="E34" s="25"/>
      <c r="F34" s="25"/>
      <c r="G34" s="25"/>
    </row>
    <row r="35" spans="1:7" s="16" customFormat="1" x14ac:dyDescent="0.25">
      <c r="A35" s="24"/>
      <c r="B35" s="24"/>
      <c r="C35" s="25"/>
      <c r="D35" s="25"/>
      <c r="E35" s="25"/>
      <c r="F35" s="25"/>
      <c r="G35" s="25"/>
    </row>
    <row r="36" spans="1:7" s="16" customFormat="1" x14ac:dyDescent="0.25">
      <c r="A36" s="24"/>
      <c r="B36" s="24"/>
      <c r="C36" s="25"/>
      <c r="D36" s="25"/>
      <c r="E36" s="25"/>
      <c r="F36" s="25"/>
      <c r="G36" s="25"/>
    </row>
    <row r="37" spans="1:7" s="16" customFormat="1" x14ac:dyDescent="0.25">
      <c r="A37" s="24"/>
      <c r="B37" s="24"/>
      <c r="C37" s="25"/>
      <c r="D37" s="25"/>
      <c r="E37" s="25"/>
      <c r="F37" s="25"/>
      <c r="G37" s="25"/>
    </row>
    <row r="38" spans="1:7" s="16" customFormat="1" x14ac:dyDescent="0.25">
      <c r="A38" s="24"/>
      <c r="B38" s="24"/>
      <c r="C38" s="25"/>
      <c r="D38" s="25"/>
      <c r="E38" s="25"/>
      <c r="F38" s="25"/>
      <c r="G38" s="25"/>
    </row>
    <row r="39" spans="1:7" s="16" customFormat="1" x14ac:dyDescent="0.25">
      <c r="A39" s="24"/>
      <c r="B39" s="24"/>
      <c r="C39" s="25"/>
      <c r="D39" s="25"/>
      <c r="E39" s="25"/>
      <c r="F39" s="25"/>
      <c r="G39" s="25"/>
    </row>
    <row r="40" spans="1:7" s="16" customFormat="1" x14ac:dyDescent="0.25">
      <c r="A40" s="24"/>
      <c r="B40" s="24"/>
      <c r="C40" s="25"/>
      <c r="D40" s="25"/>
      <c r="E40" s="25"/>
      <c r="F40" s="25"/>
      <c r="G40" s="25"/>
    </row>
    <row r="41" spans="1:7" s="16" customFormat="1" x14ac:dyDescent="0.25">
      <c r="A41" s="24"/>
      <c r="B41" s="24"/>
      <c r="C41" s="25"/>
      <c r="D41" s="25"/>
      <c r="E41" s="25"/>
      <c r="F41" s="25"/>
      <c r="G41" s="25"/>
    </row>
    <row r="42" spans="1:7" s="16" customFormat="1" x14ac:dyDescent="0.25">
      <c r="A42" s="24"/>
      <c r="B42" s="24"/>
      <c r="C42" s="25"/>
      <c r="D42" s="25"/>
      <c r="E42" s="25"/>
      <c r="F42" s="25"/>
      <c r="G42" s="25"/>
    </row>
    <row r="43" spans="1:7" s="16" customFormat="1" x14ac:dyDescent="0.25">
      <c r="A43" s="24"/>
      <c r="B43" s="24"/>
      <c r="C43" s="25"/>
      <c r="D43" s="25"/>
      <c r="E43" s="25"/>
      <c r="F43" s="25"/>
      <c r="G43" s="25"/>
    </row>
    <row r="44" spans="1:7" x14ac:dyDescent="0.25">
      <c r="A44" s="22"/>
      <c r="D44" s="14"/>
      <c r="E44" s="14"/>
      <c r="F44" s="14"/>
      <c r="G44" s="14"/>
    </row>
    <row r="45" spans="1:7" x14ac:dyDescent="0.25">
      <c r="A45" s="22"/>
      <c r="D45" s="14"/>
      <c r="E45" s="14"/>
      <c r="F45" s="14"/>
      <c r="G45" s="14"/>
    </row>
    <row r="46" spans="1:7" ht="18" customHeight="1" x14ac:dyDescent="0.25">
      <c r="A46" s="26" t="s">
        <v>28</v>
      </c>
      <c r="B46" s="26"/>
      <c r="C46" s="26" t="s">
        <v>29</v>
      </c>
      <c r="D46" s="26"/>
      <c r="E46" s="14" t="s">
        <v>30</v>
      </c>
      <c r="F46" s="28" t="s">
        <v>31</v>
      </c>
      <c r="G46" s="28"/>
    </row>
    <row r="47" spans="1:7" x14ac:dyDescent="0.25">
      <c r="A47" s="27" t="s">
        <v>32</v>
      </c>
      <c r="B47" s="27"/>
      <c r="C47" s="27" t="s">
        <v>33</v>
      </c>
      <c r="D47" s="27"/>
      <c r="E47" s="23" t="s">
        <v>34</v>
      </c>
      <c r="F47" s="29" t="s">
        <v>35</v>
      </c>
      <c r="G47" s="29"/>
    </row>
    <row r="48" spans="1:7" x14ac:dyDescent="0.25">
      <c r="A48" s="22"/>
      <c r="C48" s="3"/>
      <c r="D48" s="14"/>
      <c r="E48" s="14"/>
      <c r="F48" s="14"/>
      <c r="G48" s="14"/>
    </row>
    <row r="49" spans="1:7" s="16" customFormat="1" x14ac:dyDescent="0.25">
      <c r="A49" s="22"/>
      <c r="B49" s="3"/>
      <c r="C49" s="3"/>
      <c r="D49" s="14"/>
      <c r="E49" s="14"/>
      <c r="F49" s="14"/>
      <c r="G49" s="14"/>
    </row>
    <row r="50" spans="1:7" s="16" customFormat="1" x14ac:dyDescent="0.25">
      <c r="A50" s="22"/>
      <c r="B50" s="3"/>
      <c r="C50" s="3"/>
      <c r="D50" s="14"/>
      <c r="E50" s="14"/>
      <c r="F50" s="14"/>
      <c r="G50" s="14"/>
    </row>
    <row r="51" spans="1:7" s="16" customFormat="1" x14ac:dyDescent="0.25">
      <c r="A51" s="22"/>
      <c r="B51" s="3"/>
      <c r="C51" s="3"/>
      <c r="D51" s="14"/>
      <c r="E51" s="14"/>
      <c r="F51" s="14"/>
      <c r="G51" s="14"/>
    </row>
    <row r="52" spans="1:7" s="4" customFormat="1" x14ac:dyDescent="0.25">
      <c r="A52" s="30" t="s">
        <v>36</v>
      </c>
      <c r="B52" s="30"/>
      <c r="C52" s="30"/>
      <c r="D52" s="30"/>
      <c r="E52" s="30"/>
      <c r="F52" s="30"/>
      <c r="G52" s="30"/>
    </row>
    <row r="53" spans="1:7" x14ac:dyDescent="0.25">
      <c r="A53" s="30"/>
      <c r="B53" s="30"/>
      <c r="C53" s="30"/>
      <c r="D53" s="30"/>
      <c r="E53" s="30"/>
      <c r="F53" s="30"/>
      <c r="G53" s="30"/>
    </row>
    <row r="54" spans="1:7" x14ac:dyDescent="0.25">
      <c r="A54" s="4"/>
      <c r="B54" s="30"/>
      <c r="C54" s="30"/>
      <c r="D54" s="30"/>
      <c r="E54" s="30"/>
      <c r="F54" s="30"/>
      <c r="G54" s="30"/>
    </row>
  </sheetData>
  <mergeCells count="33">
    <mergeCell ref="A16:B16"/>
    <mergeCell ref="A18:B18"/>
    <mergeCell ref="A25:B25"/>
    <mergeCell ref="A26:B26"/>
    <mergeCell ref="A27:B27"/>
    <mergeCell ref="A19:B19"/>
    <mergeCell ref="A20:B20"/>
    <mergeCell ref="A21:B21"/>
    <mergeCell ref="A22:B22"/>
    <mergeCell ref="A24:B24"/>
    <mergeCell ref="A23:B23"/>
    <mergeCell ref="B54:G54"/>
    <mergeCell ref="A1:G1"/>
    <mergeCell ref="A2:G2"/>
    <mergeCell ref="A3:G3"/>
    <mergeCell ref="A4:G4"/>
    <mergeCell ref="A6:B6"/>
    <mergeCell ref="A7:B7"/>
    <mergeCell ref="A9:B9"/>
    <mergeCell ref="A8:B8"/>
    <mergeCell ref="A10:B10"/>
    <mergeCell ref="A11:B11"/>
    <mergeCell ref="A12:B12"/>
    <mergeCell ref="A13:B13"/>
    <mergeCell ref="A52:G53"/>
    <mergeCell ref="A14:B14"/>
    <mergeCell ref="A15:B15"/>
    <mergeCell ref="A46:B46"/>
    <mergeCell ref="A47:B47"/>
    <mergeCell ref="F46:G46"/>
    <mergeCell ref="F47:G47"/>
    <mergeCell ref="C46:D46"/>
    <mergeCell ref="C47:D47"/>
  </mergeCells>
  <pageMargins left="0.70866141732283472" right="0.70866141732283472" top="0.59055118110236227" bottom="0.55118110236220474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RAA</vt:lpstr>
      <vt:lpstr>RAA!Área_de_impresión</vt:lpstr>
      <vt:lpstr>RAA!Títulos_a_imprimir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2024-10-23T18:33:14Z</cp:lastPrinted>
  <dcterms:created xsi:type="dcterms:W3CDTF">2011-11-15T16:09:46Z</dcterms:created>
  <dcterms:modified xsi:type="dcterms:W3CDTF">2024-10-23T18:38:42Z</dcterms:modified>
</cp:coreProperties>
</file>